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https://delta.sim.sise/webdav/a82686e11fa4cc950d4d59f79e1b6b7fe57e07c5/47912040250/8d976985-de60-4d64-bdce-8929ec7e866a/"/>
    </mc:Choice>
  </mc:AlternateContent>
  <xr:revisionPtr revIDLastSave="0" documentId="13_ncr:1_{EACFAE18-DB85-42B3-A85E-B824BAB1AEFB}" xr6:coauthVersionLast="47" xr6:coauthVersionMax="47" xr10:uidLastSave="{00000000-0000-0000-0000-000000000000}"/>
  <bookViews>
    <workbookView xWindow="8300" yWindow="1900" windowWidth="28800" windowHeight="15370" xr2:uid="{E9D054A2-7359-47A4-A81D-35CBD57F32A8}"/>
  </bookViews>
  <sheets>
    <sheet name="Lisa 6.1 Lisa 1 Parendustööd" sheetId="18" r:id="rId1"/>
    <sheet name="Lisa 6.1 Lisa 2 Sisustus" sheetId="2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Aadress">#REF!</definedName>
    <definedName name="aadress_asukoha_analüüs">#REF!</definedName>
    <definedName name="aadress_asukohahinnang">#REF!</definedName>
    <definedName name="aeg">OFFSET('[1]Graafiku jaoks'!$B$1,0,'[1]Graafiku jaoks'!$D$17,1,'[1]Graafiku jaoks'!$D$20)</definedName>
    <definedName name="alge">OFFSET('[1]Graafiku jaoks'!$B$3,0,'[1]Graafiku jaoks'!$D$17,1,'[1]Graafiku jaoks'!$D$20)</definedName>
    <definedName name="ALL">#REF!</definedName>
    <definedName name="andmed" localSheetId="0">[2]hinnad!$F$3:$BQ$32</definedName>
    <definedName name="andmed">[3]hinnad!$F$3:$BQ$32</definedName>
    <definedName name="andmed_kogemus" localSheetId="0">[2]arendaja_haldaja_kogemus!$B$2:$P$16</definedName>
    <definedName name="andmed_kogemus">[3]arendaja_haldaja_kogemus!$B$2:$P$16</definedName>
    <definedName name="andmed_ruumide_sobivus" localSheetId="0">[2]üürniku_hinnangud!$F$2:$L$31</definedName>
    <definedName name="andmed_ruumide_sobivus">[3]üürniku_hinnangud!$F$2:$L$31</definedName>
    <definedName name="brutopind" localSheetId="0">#REF!</definedName>
    <definedName name="brutopind">[4]eelarve!$F$9</definedName>
    <definedName name="disk.määr" localSheetId="0">[2]algandmed!$B$1</definedName>
    <definedName name="disk.määr">[3]algandmed!$B$1</definedName>
    <definedName name="eelarve_kokku" localSheetId="0">#REF!</definedName>
    <definedName name="eelarve_kokku">[4]eelarve!$F$7</definedName>
    <definedName name="erikülgsednurkterased">#REF!</definedName>
    <definedName name="erikülgsednurkterased140">#REF!</definedName>
    <definedName name="erikülgsednurkterased70">#REF!</definedName>
    <definedName name="Etapp" localSheetId="0">#REF!</definedName>
    <definedName name="Etapp">#REF!</definedName>
    <definedName name="fi">#REF!</definedName>
    <definedName name="fiboseinad">#REF!</definedName>
    <definedName name="HEA">#REF!</definedName>
    <definedName name="HEB">#REF!</definedName>
    <definedName name="hind">[5]platsikulud!$C$2</definedName>
    <definedName name="hinnang_asukoha_analüüs">#REF!</definedName>
    <definedName name="IPE">#REF!</definedName>
    <definedName name="karkass">#REF!</definedName>
    <definedName name="karkassilisa">#REF!</definedName>
    <definedName name="katus">#REF!</definedName>
    <definedName name="kehtiv_IRR">[6]MUDEL!$BA$1</definedName>
    <definedName name="kestvus">[5]platsikulud!$C$3</definedName>
    <definedName name="kestvus2">[5]platsikulud!$G$7</definedName>
    <definedName name="kipsilisa">#REF!</definedName>
    <definedName name="kipsvaheseinad">#REF!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Kuupäev">[7]Koostamine!$C$2</definedName>
    <definedName name="LISA">#REF!</definedName>
    <definedName name="lisakatuslagi">#REF!</definedName>
    <definedName name="ltasu">#REF!</definedName>
    <definedName name="Maksumus">[8]Absoluutaadr1!#REF!</definedName>
    <definedName name="maksuvaba">#REF!</definedName>
    <definedName name="max.parkimiskoha_maksumus" localSheetId="0">[2]algandmed!$B$2</definedName>
    <definedName name="max.parkimiskoha_maksumus">[3]algandmed!$B$2</definedName>
    <definedName name="mullatööd">#REF!</definedName>
    <definedName name="nelikanttoru">#REF!</definedName>
    <definedName name="nelikanttoru150">#REF!</definedName>
    <definedName name="nelikanttoru30">#REF!</definedName>
    <definedName name="Number">[7]Koostamine!$G$1</definedName>
    <definedName name="objekt" localSheetId="0">[2]hinnad!$E$3:$E$32</definedName>
    <definedName name="objekt">[3]hinnad!$E$3:$E$32</definedName>
    <definedName name="objekt_ruumide_sobivus" localSheetId="0">[2]üürniku_hinnangud!$E$2:$E$31</definedName>
    <definedName name="objekt_ruumide_sobivus">[3]üürniku_hinnangud!$E$2:$E$31</definedName>
    <definedName name="objekti_aadress" localSheetId="0">#REF!</definedName>
    <definedName name="objekti_aadress">[4]eelarve!$F$6</definedName>
    <definedName name="pakkujad_kogemus" localSheetId="0">[2]arendaja_haldaja_kogemus!$A$2:$A$16</definedName>
    <definedName name="pakkujad_kogemus">[3]arendaja_haldaja_kogemus!$A$2:$A$16</definedName>
    <definedName name="paneelsein">#REF!</definedName>
    <definedName name="paneelsein3">'[9]muld,vund'!#REF!</definedName>
    <definedName name="pealkirjad" localSheetId="0">[2]hinnad!$F$2:$BQ$2</definedName>
    <definedName name="pealkirjad">[3]hinnad!$F$2:$BQ$2</definedName>
    <definedName name="pealkirjad_kogemus" localSheetId="0">[2]arendaja_haldaja_kogemus!$B$1:$P$1</definedName>
    <definedName name="pealkirjad_kogemus">[3]arendaja_haldaja_kogemus!$B$1:$P$1</definedName>
    <definedName name="pealkirjad_ruumide_sobivus" localSheetId="0">[2]üürniku_hinnangud!$F$1:$L$1</definedName>
    <definedName name="pealkirjad_ruumide_sobivus">[3]üürniku_hinnangud!$F$1:$L$1</definedName>
    <definedName name="Periood">#REF!</definedName>
    <definedName name="plekkkatus">#REF!</definedName>
    <definedName name="plekksein">#REF!</definedName>
    <definedName name="pr_list">OFFSET([1]Kulud_ja_investeeringud!$L$4,0,0,[1]Kulud_ja_investeeringud!$N$1-4,1)</definedName>
    <definedName name="pr_reg">OFFSET([1]pr_reg!$X$1,0,0,[1]pr_reg!$W$1+1,1)</definedName>
    <definedName name="prognoos_ilma_meeskonna_ja_yldkuludeta" localSheetId="0">#REF!</definedName>
    <definedName name="prognoos_ilma_meeskonna_ja_yldkuludeta">#REF!</definedName>
    <definedName name="prognoos_ilma_yldkuludeta" localSheetId="0">#REF!</definedName>
    <definedName name="prognoos_ilma_yldkuludeta">#REF!</definedName>
    <definedName name="prognoos_ilma_yldkuludeta_kokku_rahavoos" localSheetId="0">#REF!</definedName>
    <definedName name="prognoos_ilma_yldkuludeta_kokku_rahavoos">#REF!</definedName>
    <definedName name="prognoos_kokku" localSheetId="0">#REF!</definedName>
    <definedName name="prognoos_kokku">#REF!</definedName>
    <definedName name="prognoos_kokku_koos_sissevool" localSheetId="0">#REF!</definedName>
    <definedName name="prognoos_kokku_koos_sissevool">#REF!</definedName>
    <definedName name="prognoosi_muutmise_aeg" localSheetId="0">#REF!</definedName>
    <definedName name="prognoosi_muutmise_aeg">[10]algne_eelarve_prognoosiga!#REF!</definedName>
    <definedName name="prognoosi_periood" localSheetId="0">#REF!</definedName>
    <definedName name="prognoosi_periood">#REF!</definedName>
    <definedName name="projekti_nimi" localSheetId="0">#REF!</definedName>
    <definedName name="projekti_nimi">[4]eelarve!$F$4</definedName>
    <definedName name="projekti_nr" localSheetId="0">#REF!</definedName>
    <definedName name="projekti_nr">[4]eelarve!$F$5</definedName>
    <definedName name="protsent">#REF!</definedName>
    <definedName name="punktid_asukohahinnang">#REF!</definedName>
    <definedName name="põrand">#REF!</definedName>
    <definedName name="Reserv" localSheetId="0">#REF!</definedName>
    <definedName name="Reserv">#REF!</definedName>
    <definedName name="seinad">#REF!</definedName>
    <definedName name="seintelisa">#REF!</definedName>
    <definedName name="siseviimistlus">#REF!</definedName>
    <definedName name="sissevool" localSheetId="0">#REF!</definedName>
    <definedName name="sissevool">#REF!</definedName>
    <definedName name="SOTS">#REF!</definedName>
    <definedName name="suletud_netopind" localSheetId="0">#REF!</definedName>
    <definedName name="suletud_netopind">[4]eelarve!$F$8</definedName>
    <definedName name="Tabel">#REF!</definedName>
    <definedName name="tala">#REF!</definedName>
    <definedName name="TASU">#REF!</definedName>
    <definedName name="teg">OFFSET('[1]Graafiku jaoks'!$B$2,0,'[1]Graafiku jaoks'!$D$17,1,'[1]Graafiku jaoks'!$D$20)</definedName>
    <definedName name="Tehnoloog">[7]Koostamine!$D$3</definedName>
    <definedName name="Tellija">[7]Koostamine!$G$2</definedName>
    <definedName name="tellisseinad">#REF!</definedName>
    <definedName name="terastalad">#REF!</definedName>
    <definedName name="Toode">[7]Koostamine!$G$3</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0" i="22" l="1"/>
  <c r="D85" i="18" l="1"/>
  <c r="D83" i="18" s="1"/>
  <c r="D107" i="18"/>
  <c r="D108" i="18" s="1"/>
  <c r="E9" i="22"/>
  <c r="D24" i="18"/>
  <c r="E28" i="22" l="1"/>
  <c r="E7" i="22"/>
  <c r="D19" i="18" l="1"/>
  <c r="D30" i="18"/>
  <c r="D40" i="18"/>
  <c r="D49" i="18"/>
  <c r="D61" i="18"/>
  <c r="D66" i="18"/>
  <c r="D29" i="18" l="1"/>
  <c r="D82" i="18"/>
  <c r="E10" i="22" l="1"/>
  <c r="E11" i="22"/>
  <c r="E12" i="22"/>
  <c r="E13" i="22"/>
  <c r="E14" i="22"/>
  <c r="E15" i="22"/>
  <c r="E16" i="22"/>
  <c r="E17" i="22"/>
  <c r="E18" i="22"/>
  <c r="G49" i="22" s="1"/>
  <c r="D78" i="18" s="1"/>
  <c r="D77" i="18" s="1"/>
  <c r="E19" i="22"/>
  <c r="E20" i="22"/>
  <c r="E21" i="22"/>
  <c r="E22" i="22"/>
  <c r="E23" i="22"/>
  <c r="E24" i="22"/>
  <c r="E25" i="22"/>
  <c r="E26" i="22"/>
  <c r="E27" i="22"/>
  <c r="E29" i="22"/>
  <c r="E30" i="22"/>
  <c r="E31" i="22"/>
  <c r="E32" i="22"/>
  <c r="E33" i="22"/>
  <c r="E34" i="22"/>
  <c r="E35" i="22"/>
  <c r="E36" i="22"/>
  <c r="E37" i="22"/>
  <c r="E38" i="22"/>
  <c r="E39" i="22"/>
  <c r="E40" i="22"/>
  <c r="E41" i="22"/>
  <c r="E42" i="22"/>
  <c r="E43" i="22"/>
  <c r="E44" i="22"/>
  <c r="E45" i="22"/>
  <c r="E46" i="22"/>
  <c r="E47" i="22"/>
  <c r="E48" i="22"/>
  <c r="E8" i="22"/>
  <c r="F49" i="22" s="1"/>
  <c r="E49" i="22" l="1"/>
  <c r="E51" i="22" l="1"/>
  <c r="D27" i="18"/>
  <c r="D8" i="18"/>
  <c r="D10" i="18"/>
  <c r="D26" i="18" l="1"/>
  <c r="D7" i="18"/>
  <c r="D88" i="18" l="1"/>
  <c r="D90" i="18" l="1"/>
  <c r="D109" i="18"/>
  <c r="D110" i="18" s="1"/>
  <c r="D92" i="18"/>
  <c r="D95" i="18" l="1"/>
  <c r="D97" i="18" s="1"/>
  <c r="D98"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Henri Telk</author>
  </authors>
  <commentList>
    <comment ref="B88" authorId="0" shapeId="0" xr:uid="{9946A53B-4932-4B44-B1BD-3307EEE0EC71}">
      <text>
        <r>
          <rPr>
            <sz val="8"/>
            <color indexed="81"/>
            <rFont val="Tahoma"/>
            <family val="2"/>
            <charset val="186"/>
          </rPr>
          <t>Sisaldab arendustegevuse, ehituse ning sisustuse kulusid koos projektijuhtimise otsesed kulu ja reserviga.</t>
        </r>
      </text>
    </comment>
    <comment ref="C90" authorId="0" shapeId="0" xr:uid="{F779D46D-D84B-44B3-8EBD-4A59D8207FA2}">
      <text>
        <r>
          <rPr>
            <sz val="8"/>
            <color indexed="81"/>
            <rFont val="Tahoma"/>
            <family val="2"/>
            <charset val="186"/>
          </rPr>
          <t>Projektijuhtimise kaudnekulu on palga-, tegevus- jm kulud, mis kaasnevad arendusprojektide juhtimisega, kuid mis on väljaspool projektimeeskonna otseseid kulusid. 2,5% on kõikidele arendusprojektidele ühtselt rakendatav projektijuhtimise kaudsete kulude määr.</t>
        </r>
      </text>
    </comment>
    <comment ref="C91" authorId="0" shapeId="0" xr:uid="{2C77FA74-31FE-41B6-A11E-5879EBBFF188}">
      <text>
        <r>
          <rPr>
            <sz val="8"/>
            <color indexed="81"/>
            <rFont val="Tahoma"/>
            <family val="2"/>
            <charset val="186"/>
          </rPr>
          <t>Tasu kapitali kasutamise eest enne objekti üleandmist kliendile, mida arvutatakse üürimääruse punktis 2.1. kirjeldatud omakapitali ja võõrkapitali kaalutud keskmise tulumääraga. Perioodiline tulumäär otsustatakse kaks korda aastas ainuaktsionäri otsusega. Ehitustööde aegne intress kujuneb kavandamise etapis rahavoo prognoosi ja pärast projekti valmimist tegeliku rahavoo põhjal.</t>
        </r>
      </text>
    </comment>
  </commentList>
</comments>
</file>

<file path=xl/sharedStrings.xml><?xml version="1.0" encoding="utf-8"?>
<sst xmlns="http://schemas.openxmlformats.org/spreadsheetml/2006/main" count="185" uniqueCount="181">
  <si>
    <t>Lisa nr 1</t>
  </si>
  <si>
    <t>Üürilepingu nr KPJ-4/2022-67  lisale nr 6.4</t>
  </si>
  <si>
    <t>Tööde loetelu ja eeldatav maksumus - "Väike-Maarja taktikalise väljaõppe ja koolituskeskus"</t>
  </si>
  <si>
    <t>Jrk
nr</t>
  </si>
  <si>
    <t xml:space="preserve">Töö nimetus </t>
  </si>
  <si>
    <t>Eeldatav maksumus, EUR, km-ta</t>
  </si>
  <si>
    <t>ARENDUSTEGEVUS</t>
  </si>
  <si>
    <t>Kinnisvara omandamise ja väärtustamise kulud</t>
  </si>
  <si>
    <t>1.1.</t>
  </si>
  <si>
    <t>Tellija muud arendusaegsed kulud; va intress</t>
  </si>
  <si>
    <t>2.1.</t>
  </si>
  <si>
    <t>Omanikujärelevalve</t>
  </si>
  <si>
    <t>2.2.</t>
  </si>
  <si>
    <t>Lubade taotlemisega seotud kulud</t>
  </si>
  <si>
    <t>2.3.</t>
  </si>
  <si>
    <t>Muud kontrorikulud</t>
  </si>
  <si>
    <t>2.4.</t>
  </si>
  <si>
    <t>Ekspertiisid, konsultatsioonid, mõõtmised jne</t>
  </si>
  <si>
    <t>2.5.</t>
  </si>
  <si>
    <t>Ehitusaegne kindlustus</t>
  </si>
  <si>
    <t>2.6.</t>
  </si>
  <si>
    <t>Kulud seoses ehitustööde katkemisega</t>
  </si>
  <si>
    <t>2.7.</t>
  </si>
  <si>
    <t>Juriidiline nõustamine</t>
  </si>
  <si>
    <t>2.8.</t>
  </si>
  <si>
    <t>Muud tellija ehitusaegsed kulud (arheloogilised uuringud)</t>
  </si>
  <si>
    <t>Liitumised</t>
  </si>
  <si>
    <t>3.1.</t>
  </si>
  <si>
    <t>Elektriliitumine</t>
  </si>
  <si>
    <t>3.2.</t>
  </si>
  <si>
    <t>Vee liitumine</t>
  </si>
  <si>
    <t>3.3.</t>
  </si>
  <si>
    <t>Kütte liitumine</t>
  </si>
  <si>
    <t>Projektijuhtimise otsesed kulud</t>
  </si>
  <si>
    <t>4.1.</t>
  </si>
  <si>
    <t>Projektmeeskonna ehitusaegne kulu</t>
  </si>
  <si>
    <t>EHITAMINE</t>
  </si>
  <si>
    <t>Projekteerimine ja uuringud</t>
  </si>
  <si>
    <t>5.1.</t>
  </si>
  <si>
    <t>Tööprojekti koostamine</t>
  </si>
  <si>
    <t>Ehituslepingud</t>
  </si>
  <si>
    <t>6.1.</t>
  </si>
  <si>
    <t>Välisrajatised</t>
  </si>
  <si>
    <t>6.1.1.</t>
  </si>
  <si>
    <t xml:space="preserve">Ettevalmistus ja lammutus </t>
  </si>
  <si>
    <t>6.1.3.</t>
  </si>
  <si>
    <t xml:space="preserve">Hoonevälised ehitised </t>
  </si>
  <si>
    <t>6.1.4.</t>
  </si>
  <si>
    <t xml:space="preserve">Välisvõrgud </t>
  </si>
  <si>
    <t>6.1.5.</t>
  </si>
  <si>
    <t xml:space="preserve">Kaeved maa-alal </t>
  </si>
  <si>
    <t>6.1.6.</t>
  </si>
  <si>
    <t xml:space="preserve">Maa-ala pinnakatted </t>
  </si>
  <si>
    <t>6.1.7.</t>
  </si>
  <si>
    <t>Teemärgistus, väliinventar</t>
  </si>
  <si>
    <t>6.1.8.</t>
  </si>
  <si>
    <t>Haljastus</t>
  </si>
  <si>
    <t>6.1.9.</t>
  </si>
  <si>
    <t xml:space="preserve">Piirded  </t>
  </si>
  <si>
    <t>Peatöövõtja üldkulud välisrajatised</t>
  </si>
  <si>
    <t>6.2.</t>
  </si>
  <si>
    <t>Õppeala</t>
  </si>
  <si>
    <t>6.2.1.</t>
  </si>
  <si>
    <t>Õppehoone</t>
  </si>
  <si>
    <t>6.2.2.</t>
  </si>
  <si>
    <t xml:space="preserve">Alarmsõidukite garaaz </t>
  </si>
  <si>
    <t>6.2.3.</t>
  </si>
  <si>
    <t xml:space="preserve">Pesula </t>
  </si>
  <si>
    <t>6.2.4.</t>
  </si>
  <si>
    <t xml:space="preserve">Tankla varjualused </t>
  </si>
  <si>
    <t>6.2.5.</t>
  </si>
  <si>
    <t xml:space="preserve">Kenneli hoone </t>
  </si>
  <si>
    <t>6.2.6.</t>
  </si>
  <si>
    <t xml:space="preserve">Sisehall </t>
  </si>
  <si>
    <t>6.2.7.</t>
  </si>
  <si>
    <t xml:space="preserve">Õppeklassid </t>
  </si>
  <si>
    <t>6.2.8.</t>
  </si>
  <si>
    <t>Prügimaja</t>
  </si>
  <si>
    <t>6.3.</t>
  </si>
  <si>
    <t>Taktikalinnak</t>
  </si>
  <si>
    <t>6.3.1.</t>
  </si>
  <si>
    <t>Multifunktsionaalne harjutusmaja (puhas maja)</t>
  </si>
  <si>
    <t>6.3.2.</t>
  </si>
  <si>
    <t>Tornmaja</t>
  </si>
  <si>
    <t>6.3.3.</t>
  </si>
  <si>
    <t>Must maja</t>
  </si>
  <si>
    <t>6.3.4.</t>
  </si>
  <si>
    <t>Taktikahall</t>
  </si>
  <si>
    <t>6.3.5.</t>
  </si>
  <si>
    <t>Vallamaja ja politsei</t>
  </si>
  <si>
    <t>6.3.6.</t>
  </si>
  <si>
    <t>Kahekorruseline eramu simulaator, 2 tk</t>
  </si>
  <si>
    <t>6.3.7.</t>
  </si>
  <si>
    <t>Elamu garaaziga simulaatorid, 3 tk</t>
  </si>
  <si>
    <t>6.3.8.</t>
  </si>
  <si>
    <t>Bussipeatus</t>
  </si>
  <si>
    <t>6.3.9.</t>
  </si>
  <si>
    <t>Klass</t>
  </si>
  <si>
    <t>6.3.10.</t>
  </si>
  <si>
    <t>6.4.</t>
  </si>
  <si>
    <t>Varingu-, keemia, raudtee- ja põlengute ala</t>
  </si>
  <si>
    <t>6.5.</t>
  </si>
  <si>
    <t>Liiklus- ja autodroomi ala</t>
  </si>
  <si>
    <t>6.5.1.</t>
  </si>
  <si>
    <t>Pääsla</t>
  </si>
  <si>
    <t>6.5.2.</t>
  </si>
  <si>
    <t>Romude hooldusmaja</t>
  </si>
  <si>
    <t>6.5.3.</t>
  </si>
  <si>
    <t>Romuriiul</t>
  </si>
  <si>
    <t>6.5.4.</t>
  </si>
  <si>
    <t>Kaugseire- ja alarmsõidu õppehoone</t>
  </si>
  <si>
    <t>6.6.</t>
  </si>
  <si>
    <t>Muud objektid</t>
  </si>
  <si>
    <t>6.6.1.</t>
  </si>
  <si>
    <t>Tehnikamaja</t>
  </si>
  <si>
    <t>6.6.2.</t>
  </si>
  <si>
    <t>Väline varjualune</t>
  </si>
  <si>
    <t>6.6.3.</t>
  </si>
  <si>
    <t>Garaaz</t>
  </si>
  <si>
    <t>6.6.4.</t>
  </si>
  <si>
    <t>Väike õppemaja</t>
  </si>
  <si>
    <t>6.6.5.</t>
  </si>
  <si>
    <t>Ennetusala maamaja</t>
  </si>
  <si>
    <t>6.6.6.</t>
  </si>
  <si>
    <t>Ennetusala puukuur</t>
  </si>
  <si>
    <t>6.6.7.</t>
  </si>
  <si>
    <t>Ennetusala saunamaja plaatvundament (joonis asendiplaan)</t>
  </si>
  <si>
    <t>6.6.8.</t>
  </si>
  <si>
    <t xml:space="preserve">Sidemasti rajatised </t>
  </si>
  <si>
    <t>6.7.</t>
  </si>
  <si>
    <t>Ehitusplatsi korraldus- ja üldkulud</t>
  </si>
  <si>
    <t>6.8.</t>
  </si>
  <si>
    <t>Lasketiir (lepitakse kokku eraldi peale projekti valmimist)</t>
  </si>
  <si>
    <t>SISUSTAMINE</t>
  </si>
  <si>
    <t>Sisustus ja kunstiteosed</t>
  </si>
  <si>
    <t>7.1.</t>
  </si>
  <si>
    <t>Tavasisustus (nimekiri lisatakse peale põhiprojekti valmimist)</t>
  </si>
  <si>
    <t>7.2.</t>
  </si>
  <si>
    <t>Erisisustus (nimekiri lisatakse peale põhiprojekti valmimist)</t>
  </si>
  <si>
    <t>7.3.</t>
  </si>
  <si>
    <t>Kunst</t>
  </si>
  <si>
    <t>RESERV</t>
  </si>
  <si>
    <t>Reserv</t>
  </si>
  <si>
    <t>8.1.</t>
  </si>
  <si>
    <t>Projekteerimise lepingu reserv</t>
  </si>
  <si>
    <t>8.2.</t>
  </si>
  <si>
    <t>Ehituslepingu reserv</t>
  </si>
  <si>
    <t>8.3.</t>
  </si>
  <si>
    <t xml:space="preserve">  ….... Lepingu reserv</t>
  </si>
  <si>
    <t>8.4.</t>
  </si>
  <si>
    <t>Lepingutega sidumata reserv</t>
  </si>
  <si>
    <t>EELDATAV MAKSUMUS KOKKU KAUDSETE KULUDETA, KM-TA</t>
  </si>
  <si>
    <t>EHITUSTÖÖDE AEGNE INTRESSIKULU, KM-TA</t>
  </si>
  <si>
    <t>EELDATAV MAKSUMUS KOKKU KOOS KAUDSETE KULUDE JA INTRESSIKULUGA, KM-TA</t>
  </si>
  <si>
    <t>SISSEVOOL (hüvitamise kokkulepe), KM-TA</t>
  </si>
  <si>
    <t>EELDATAV MAKSUMUS KOOS KAUDSETE KULUDE JA SISSEVOOLUGA, KM-TA</t>
  </si>
  <si>
    <t>EELDATAV MAKSUMUS KOKKU, KM-GA</t>
  </si>
  <si>
    <t>Investeeringuvahendid RKASi positsioonis:</t>
  </si>
  <si>
    <t>30.10.2024 AA otsus SKA Väike-Maarja õppeväljaku laienduse I etapp</t>
  </si>
  <si>
    <t>16.11.2020 AA otsus suurendada opt.reservi Ädala projektiks</t>
  </si>
  <si>
    <t>Kasutus: PPA Ädala piirkonna arendamine (DP koostamine)</t>
  </si>
  <si>
    <t>Kasutus: V-M õppeväljaku autodroomi ehitus</t>
  </si>
  <si>
    <t>Ädala jääk</t>
  </si>
  <si>
    <t>Lisa nr 2</t>
  </si>
  <si>
    <t xml:space="preserve">Sisustuse nimekiri ja eeldatav maksumus </t>
  </si>
  <si>
    <t>Nimetus</t>
  </si>
  <si>
    <t>Kogus, tk</t>
  </si>
  <si>
    <t>Hind, 
EUR, km-ta</t>
  </si>
  <si>
    <t>Tavasisustus</t>
  </si>
  <si>
    <t>Erisisustus</t>
  </si>
  <si>
    <t>Eeldatav maksumus kokku, km-ta:</t>
  </si>
  <si>
    <t>Eeldatav maksumus kokku, km-ga:</t>
  </si>
  <si>
    <t>Investeeringu limiit kokku RKASi positsioonis</t>
  </si>
  <si>
    <t>LPRK eelarvest eraldatavad lisavahendid RKASi positsiooni</t>
  </si>
  <si>
    <t>KÄIBEMAKS 24%</t>
  </si>
  <si>
    <t>Käibemaks 24%</t>
  </si>
  <si>
    <t>Kokku</t>
  </si>
  <si>
    <t>* RKAS 08.05.2025 juhatuse ostusega kinnitati Väike-Maarja õppeväljaku projekti üldkulu määraks 2% tingimusel, et SIMi eelarves olev limiit kantakse RKASile üle. Kui limiidi ülekandmist ei toimu, on Väike-Maarja projekti üldkulu määraks 2,5%.</t>
  </si>
  <si>
    <t>PROJEKTIJUHTIMISE KAUDNE KULU 2%, KM-TA*</t>
  </si>
  <si>
    <t>3.4.</t>
  </si>
  <si>
    <t>Katlamaja väljaost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</si>
</sst>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4" formatCode="_-* #,##0.00\ &quot;€&quot;_-;\-* #,##0.00\ &quot;€&quot;_-;_-* &quot;-&quot;??\ &quot;€&quot;_-;_-@_-"/>
    <numFmt numFmtId="43" formatCode="_-* #,##0.00_-;\-* #,##0.00_-;_-* &quot;-&quot;??_-;_-@_-"/>
    <numFmt numFmtId="164" formatCode="_-* #,##0.00\ _k_r_-;\-* #,##0.00\ _k_r_-;_-* &quot;-&quot;??\ _k_r_-;_-@_-"/>
    <numFmt numFmtId="165" formatCode="_(* #,##0.00_);_(* \(#,##0.00\);_(* &quot;-&quot;??_);_(@_)"/>
    <numFmt numFmtId="166" formatCode="#,##0.00\ _€"/>
  </numFmts>
  <fonts count="38"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0"/>
      <name val="Arial"/>
      <family val="2"/>
      <charset val="186"/>
    </font>
    <font>
      <sz val="10"/>
      <name val="Arial"/>
      <family val="2"/>
    </font>
    <font>
      <sz val="10"/>
      <name val="Arial"/>
      <family val="2"/>
      <charset val="186"/>
    </font>
    <font>
      <sz val="10"/>
      <name val="Arial"/>
      <family val="2"/>
      <charset val="186"/>
    </font>
    <font>
      <sz val="11"/>
      <color indexed="8"/>
      <name val="Calibri"/>
      <family val="2"/>
      <charset val="186"/>
    </font>
    <font>
      <sz val="9"/>
      <color theme="1"/>
      <name val="Calibri"/>
      <family val="2"/>
      <charset val="186"/>
      <scheme val="minor"/>
    </font>
    <font>
      <sz val="11"/>
      <color rgb="FF000000"/>
      <name val="Calibri"/>
      <family val="2"/>
    </font>
    <font>
      <b/>
      <sz val="11"/>
      <color rgb="FF000000"/>
      <name val="Calibri"/>
      <family val="2"/>
    </font>
    <font>
      <sz val="11"/>
      <color rgb="FF000000"/>
      <name val="Calibri"/>
      <family val="2"/>
      <charset val="186"/>
      <scheme val="minor"/>
    </font>
    <font>
      <i/>
      <sz val="11"/>
      <color rgb="FFFF0000"/>
      <name val="Calibri"/>
      <family val="2"/>
      <charset val="186"/>
      <scheme val="minor"/>
    </font>
    <font>
      <sz val="11"/>
      <color theme="1"/>
      <name val="Calibri"/>
      <family val="2"/>
      <scheme val="minor"/>
    </font>
    <font>
      <b/>
      <sz val="11"/>
      <color theme="1"/>
      <name val="Calibri"/>
      <family val="2"/>
      <scheme val="minor"/>
    </font>
    <font>
      <b/>
      <sz val="11"/>
      <color rgb="FF000000"/>
      <name val="Calibri"/>
      <family val="2"/>
      <charset val="186"/>
      <scheme val="minor"/>
    </font>
    <font>
      <sz val="8"/>
      <color indexed="81"/>
      <name val="Tahoma"/>
      <family val="2"/>
      <charset val="186"/>
    </font>
    <font>
      <sz val="8"/>
      <name val="Calibri"/>
      <family val="2"/>
      <charset val="186"/>
      <scheme val="minor"/>
    </font>
    <font>
      <sz val="11"/>
      <color rgb="FFFF0000"/>
      <name val="Calibri"/>
      <family val="2"/>
      <charset val="186"/>
      <scheme val="minor"/>
    </font>
    <font>
      <b/>
      <sz val="13"/>
      <color rgb="FF000000"/>
      <name val="Calibri"/>
      <family val="2"/>
      <charset val="186"/>
      <scheme val="minor"/>
    </font>
    <font>
      <sz val="11"/>
      <name val="Calibri"/>
      <family val="2"/>
      <charset val="186"/>
      <scheme val="minor"/>
    </font>
    <font>
      <sz val="18"/>
      <color theme="3"/>
      <name val="Cambria"/>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i/>
      <sz val="11"/>
      <color rgb="FF7F7F7F"/>
      <name val="Calibri"/>
      <family val="2"/>
      <charset val="186"/>
      <scheme val="minor"/>
    </font>
    <font>
      <sz val="11"/>
      <color theme="0"/>
      <name val="Calibri"/>
      <family val="2"/>
      <charset val="186"/>
      <scheme val="minor"/>
    </font>
    <font>
      <sz val="11"/>
      <color indexed="8"/>
      <name val="Aptos Narrow"/>
      <family val="2"/>
      <charset val="186"/>
    </font>
    <font>
      <b/>
      <sz val="11"/>
      <name val="Calibri"/>
      <family val="2"/>
      <charset val="186"/>
      <scheme val="minor"/>
    </font>
    <font>
      <i/>
      <sz val="11"/>
      <color rgb="FF000000"/>
      <name val="Calibri"/>
      <family val="2"/>
      <charset val="186"/>
      <scheme val="minor"/>
    </font>
  </fonts>
  <fills count="37">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s>
  <cellStyleXfs count="66">
    <xf numFmtId="0" fontId="0" fillId="0" borderId="0"/>
    <xf numFmtId="0" fontId="1" fillId="0" borderId="0"/>
    <xf numFmtId="0" fontId="1"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5" fillId="0" borderId="0"/>
    <xf numFmtId="0" fontId="6" fillId="0" borderId="0"/>
    <xf numFmtId="0" fontId="1" fillId="0" borderId="0"/>
    <xf numFmtId="0" fontId="7" fillId="0" borderId="0"/>
    <xf numFmtId="0" fontId="8" fillId="0" borderId="0"/>
    <xf numFmtId="0" fontId="9" fillId="0" borderId="0"/>
    <xf numFmtId="165" fontId="1" fillId="0" borderId="0" applyFont="0" applyFill="0" applyBorder="0" applyAlignment="0" applyProtection="0"/>
    <xf numFmtId="0" fontId="4" fillId="0" borderId="0"/>
    <xf numFmtId="164" fontId="4" fillId="0" borderId="0" applyFont="0" applyFill="0" applyBorder="0" applyAlignment="0" applyProtection="0"/>
    <xf numFmtId="0" fontId="21" fillId="0" borderId="0" applyNumberFormat="0" applyFill="0" applyBorder="0" applyAlignment="0" applyProtection="0"/>
    <xf numFmtId="0" fontId="22" fillId="0" borderId="40" applyNumberFormat="0" applyFill="0" applyAlignment="0" applyProtection="0"/>
    <xf numFmtId="0" fontId="23" fillId="0" borderId="41" applyNumberFormat="0" applyFill="0" applyAlignment="0" applyProtection="0"/>
    <xf numFmtId="0" fontId="24" fillId="0" borderId="42"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26" fillId="6" borderId="0" applyNumberFormat="0" applyBorder="0" applyAlignment="0" applyProtection="0"/>
    <xf numFmtId="0" fontId="27" fillId="7" borderId="0" applyNumberFormat="0" applyBorder="0" applyAlignment="0" applyProtection="0"/>
    <xf numFmtId="0" fontId="28" fillId="8" borderId="43" applyNumberFormat="0" applyAlignment="0" applyProtection="0"/>
    <xf numFmtId="0" fontId="29" fillId="9" borderId="44" applyNumberFormat="0" applyAlignment="0" applyProtection="0"/>
    <xf numFmtId="0" fontId="30" fillId="9" borderId="43" applyNumberFormat="0" applyAlignment="0" applyProtection="0"/>
    <xf numFmtId="0" fontId="31" fillId="0" borderId="45" applyNumberFormat="0" applyFill="0" applyAlignment="0" applyProtection="0"/>
    <xf numFmtId="0" fontId="32" fillId="10" borderId="46" applyNumberFormat="0" applyAlignment="0" applyProtection="0"/>
    <xf numFmtId="0" fontId="18" fillId="0" borderId="0" applyNumberFormat="0" applyFill="0" applyBorder="0" applyAlignment="0" applyProtection="0"/>
    <xf numFmtId="0" fontId="1" fillId="11" borderId="47" applyNumberFormat="0" applyFont="0" applyAlignment="0" applyProtection="0"/>
    <xf numFmtId="0" fontId="33" fillId="0" borderId="0" applyNumberFormat="0" applyFill="0" applyBorder="0" applyAlignment="0" applyProtection="0"/>
    <xf numFmtId="0" fontId="2" fillId="0" borderId="48" applyNumberFormat="0" applyFill="0" applyAlignment="0" applyProtection="0"/>
    <xf numFmtId="0" fontId="34"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43" fontId="35" fillId="0" borderId="0" applyFont="0" applyFill="0" applyBorder="0" applyAlignment="0" applyProtection="0"/>
    <xf numFmtId="43" fontId="35" fillId="0" borderId="0" applyFont="0" applyFill="0" applyBorder="0" applyAlignment="0" applyProtection="0"/>
    <xf numFmtId="0" fontId="35" fillId="0" borderId="0"/>
    <xf numFmtId="44" fontId="1" fillId="0" borderId="0" applyFont="0" applyFill="0" applyBorder="0" applyAlignment="0" applyProtection="0"/>
    <xf numFmtId="43" fontId="1" fillId="0" borderId="0" applyFont="0" applyFill="0" applyBorder="0" applyAlignment="0" applyProtection="0"/>
    <xf numFmtId="0" fontId="13"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cellStyleXfs>
  <cellXfs count="124">
    <xf numFmtId="0" fontId="0" fillId="0" borderId="0" xfId="0"/>
    <xf numFmtId="0" fontId="0" fillId="0" borderId="1" xfId="0" applyBorder="1"/>
    <xf numFmtId="0" fontId="2" fillId="0" borderId="11" xfId="0" applyFont="1" applyBorder="1" applyAlignment="1">
      <alignment horizontal="center"/>
    </xf>
    <xf numFmtId="0" fontId="1" fillId="0" borderId="0" xfId="10" applyFont="1"/>
    <xf numFmtId="4" fontId="1" fillId="0" borderId="0" xfId="10" applyNumberFormat="1" applyFont="1" applyAlignment="1">
      <alignment horizontal="center"/>
    </xf>
    <xf numFmtId="4" fontId="1" fillId="0" borderId="0" xfId="10" applyNumberFormat="1" applyFont="1"/>
    <xf numFmtId="0" fontId="13" fillId="0" borderId="0" xfId="0" applyFont="1"/>
    <xf numFmtId="0" fontId="14" fillId="0" borderId="12" xfId="0" applyFont="1" applyBorder="1" applyAlignment="1">
      <alignment horizontal="center"/>
    </xf>
    <xf numFmtId="4" fontId="15" fillId="0" borderId="0" xfId="11" applyNumberFormat="1" applyFont="1" applyAlignment="1">
      <alignment horizontal="right"/>
    </xf>
    <xf numFmtId="4" fontId="11" fillId="0" borderId="0" xfId="11" applyNumberFormat="1" applyFont="1" applyAlignment="1">
      <alignment horizontal="right"/>
    </xf>
    <xf numFmtId="0" fontId="15" fillId="0" borderId="0" xfId="10" applyFont="1" applyAlignment="1">
      <alignment vertical="center"/>
    </xf>
    <xf numFmtId="0" fontId="15" fillId="0" borderId="3" xfId="10" applyFont="1" applyBorder="1" applyAlignment="1">
      <alignment vertical="center" wrapText="1"/>
    </xf>
    <xf numFmtId="0" fontId="15" fillId="2" borderId="6" xfId="10" applyFont="1" applyFill="1" applyBorder="1" applyAlignment="1">
      <alignment vertical="center" wrapText="1"/>
    </xf>
    <xf numFmtId="0" fontId="11" fillId="0" borderId="6" xfId="10" applyFont="1" applyBorder="1" applyAlignment="1">
      <alignment vertical="center" wrapText="1"/>
    </xf>
    <xf numFmtId="0" fontId="11" fillId="0" borderId="0" xfId="10" applyFont="1" applyAlignment="1">
      <alignment vertical="center" wrapText="1"/>
    </xf>
    <xf numFmtId="4" fontId="15" fillId="0" borderId="0" xfId="10" applyNumberFormat="1" applyFont="1" applyAlignment="1">
      <alignment vertical="center" wrapText="1"/>
    </xf>
    <xf numFmtId="0" fontId="1" fillId="0" borderId="0" xfId="10" applyFont="1" applyAlignment="1">
      <alignment horizontal="right"/>
    </xf>
    <xf numFmtId="0" fontId="13" fillId="0" borderId="0" xfId="0" applyFont="1" applyAlignment="1">
      <alignment horizontal="left"/>
    </xf>
    <xf numFmtId="0" fontId="12" fillId="0" borderId="0" xfId="0" applyFont="1" applyAlignment="1">
      <alignment horizontal="left"/>
    </xf>
    <xf numFmtId="0" fontId="12" fillId="0" borderId="0" xfId="10" applyFont="1"/>
    <xf numFmtId="0" fontId="2" fillId="0" borderId="0" xfId="10" applyFont="1"/>
    <xf numFmtId="0" fontId="15" fillId="0" borderId="6" xfId="10" applyFont="1" applyBorder="1" applyAlignment="1">
      <alignment vertical="center" wrapText="1"/>
    </xf>
    <xf numFmtId="16" fontId="13" fillId="0" borderId="0" xfId="0" applyNumberFormat="1" applyFont="1"/>
    <xf numFmtId="0" fontId="0" fillId="0" borderId="6" xfId="0" applyBorder="1"/>
    <xf numFmtId="0" fontId="14" fillId="0" borderId="22" xfId="0" applyFont="1" applyBorder="1" applyAlignment="1">
      <alignment horizontal="center" wrapText="1"/>
    </xf>
    <xf numFmtId="166" fontId="0" fillId="0" borderId="19" xfId="0" applyNumberFormat="1" applyBorder="1"/>
    <xf numFmtId="4" fontId="0" fillId="0" borderId="19" xfId="0" applyNumberFormat="1" applyBorder="1"/>
    <xf numFmtId="3" fontId="13" fillId="0" borderId="0" xfId="0" applyNumberFormat="1" applyFont="1"/>
    <xf numFmtId="3" fontId="9" fillId="0" borderId="0" xfId="11" applyNumberFormat="1" applyAlignment="1">
      <alignment horizontal="right"/>
    </xf>
    <xf numFmtId="3" fontId="14" fillId="0" borderId="16" xfId="0" applyNumberFormat="1" applyFont="1" applyBorder="1" applyAlignment="1">
      <alignment horizontal="center" wrapText="1"/>
    </xf>
    <xf numFmtId="3" fontId="2" fillId="0" borderId="24" xfId="0" applyNumberFormat="1" applyFont="1" applyBorder="1" applyAlignment="1">
      <alignment horizontal="center"/>
    </xf>
    <xf numFmtId="3" fontId="2" fillId="0" borderId="13" xfId="0" applyNumberFormat="1" applyFont="1" applyBorder="1" applyAlignment="1">
      <alignment horizontal="center"/>
    </xf>
    <xf numFmtId="3" fontId="13" fillId="3" borderId="11" xfId="0" applyNumberFormat="1" applyFont="1" applyFill="1" applyBorder="1"/>
    <xf numFmtId="3" fontId="13" fillId="3" borderId="13" xfId="0" applyNumberFormat="1" applyFont="1" applyFill="1" applyBorder="1"/>
    <xf numFmtId="3" fontId="13" fillId="2" borderId="20" xfId="0" applyNumberFormat="1" applyFont="1" applyFill="1" applyBorder="1"/>
    <xf numFmtId="0" fontId="13" fillId="3" borderId="5" xfId="0" applyFont="1" applyFill="1" applyBorder="1"/>
    <xf numFmtId="0" fontId="14" fillId="2" borderId="7" xfId="0" applyFont="1" applyFill="1" applyBorder="1"/>
    <xf numFmtId="0" fontId="14" fillId="3" borderId="8" xfId="0" applyFont="1" applyFill="1" applyBorder="1"/>
    <xf numFmtId="3" fontId="2" fillId="3" borderId="21" xfId="0" applyNumberFormat="1" applyFont="1" applyFill="1" applyBorder="1"/>
    <xf numFmtId="3" fontId="2" fillId="3" borderId="26" xfId="0" applyNumberFormat="1" applyFont="1" applyFill="1" applyBorder="1"/>
    <xf numFmtId="3" fontId="1" fillId="0" borderId="0" xfId="10" applyNumberFormat="1" applyFont="1"/>
    <xf numFmtId="3" fontId="13" fillId="0" borderId="2" xfId="0" applyNumberFormat="1" applyFont="1" applyBorder="1" applyAlignment="1">
      <alignment horizontal="center" vertical="center"/>
    </xf>
    <xf numFmtId="3" fontId="13" fillId="0" borderId="7" xfId="0" applyNumberFormat="1" applyFont="1" applyBorder="1" applyAlignment="1">
      <alignment horizontal="center" vertical="center"/>
    </xf>
    <xf numFmtId="0" fontId="10" fillId="0" borderId="0" xfId="11" applyFont="1" applyAlignment="1">
      <alignment horizontal="right"/>
    </xf>
    <xf numFmtId="4" fontId="9" fillId="0" borderId="0" xfId="11" applyNumberFormat="1" applyAlignment="1">
      <alignment horizontal="right"/>
    </xf>
    <xf numFmtId="0" fontId="13" fillId="0" borderId="10" xfId="0" applyFont="1" applyBorder="1" applyAlignment="1">
      <alignment horizontal="left"/>
    </xf>
    <xf numFmtId="0" fontId="13" fillId="0" borderId="6" xfId="0" applyFont="1" applyBorder="1" applyAlignment="1">
      <alignment horizontal="left"/>
    </xf>
    <xf numFmtId="0" fontId="14" fillId="0" borderId="17" xfId="0" applyFont="1" applyBorder="1" applyAlignment="1">
      <alignment horizontal="center"/>
    </xf>
    <xf numFmtId="0" fontId="14" fillId="0" borderId="23" xfId="0" applyFont="1" applyBorder="1" applyAlignment="1">
      <alignment horizontal="center" wrapText="1"/>
    </xf>
    <xf numFmtId="3" fontId="2" fillId="0" borderId="25" xfId="0" applyNumberFormat="1" applyFont="1" applyBorder="1" applyAlignment="1">
      <alignment horizontal="center" vertical="center"/>
    </xf>
    <xf numFmtId="3" fontId="2" fillId="0" borderId="18" xfId="0" applyNumberFormat="1" applyFont="1" applyBorder="1" applyAlignment="1">
      <alignment horizontal="center" vertical="center"/>
    </xf>
    <xf numFmtId="3" fontId="19" fillId="3" borderId="13" xfId="10" applyNumberFormat="1" applyFont="1" applyFill="1" applyBorder="1" applyAlignment="1">
      <alignment vertical="center" wrapText="1"/>
    </xf>
    <xf numFmtId="16" fontId="15" fillId="2" borderId="6" xfId="10" applyNumberFormat="1" applyFont="1" applyFill="1" applyBorder="1" applyAlignment="1">
      <alignment vertical="center" wrapText="1"/>
    </xf>
    <xf numFmtId="0" fontId="15" fillId="0" borderId="38" xfId="10" applyFont="1" applyBorder="1" applyAlignment="1">
      <alignment vertical="center" wrapText="1"/>
    </xf>
    <xf numFmtId="2" fontId="15" fillId="2" borderId="19" xfId="10" applyNumberFormat="1" applyFont="1" applyFill="1" applyBorder="1" applyAlignment="1">
      <alignment vertical="center" wrapText="1"/>
    </xf>
    <xf numFmtId="2" fontId="11" fillId="0" borderId="19" xfId="10" applyNumberFormat="1" applyFont="1" applyBorder="1" applyAlignment="1">
      <alignment vertical="center" wrapText="1"/>
    </xf>
    <xf numFmtId="0" fontId="15" fillId="2" borderId="19" xfId="10" applyFont="1" applyFill="1" applyBorder="1" applyAlignment="1">
      <alignment vertical="center" wrapText="1"/>
    </xf>
    <xf numFmtId="0" fontId="11" fillId="4" borderId="19" xfId="6" applyFont="1" applyFill="1" applyBorder="1" applyAlignment="1">
      <alignment wrapText="1"/>
    </xf>
    <xf numFmtId="0" fontId="11" fillId="4" borderId="19" xfId="0" applyFont="1" applyFill="1" applyBorder="1" applyAlignment="1">
      <alignment wrapText="1"/>
    </xf>
    <xf numFmtId="0" fontId="15" fillId="2" borderId="19" xfId="6" applyFont="1" applyFill="1" applyBorder="1" applyAlignment="1">
      <alignment wrapText="1"/>
    </xf>
    <xf numFmtId="0" fontId="15" fillId="2" borderId="19" xfId="0" applyFont="1" applyFill="1" applyBorder="1" applyAlignment="1">
      <alignment wrapText="1"/>
    </xf>
    <xf numFmtId="0" fontId="11" fillId="0" borderId="19" xfId="6" applyFont="1" applyBorder="1" applyAlignment="1">
      <alignment wrapText="1"/>
    </xf>
    <xf numFmtId="0" fontId="15" fillId="0" borderId="19" xfId="6" applyFont="1" applyBorder="1" applyAlignment="1">
      <alignment wrapText="1"/>
    </xf>
    <xf numFmtId="0" fontId="11" fillId="3" borderId="27" xfId="10" applyFont="1" applyFill="1" applyBorder="1" applyAlignment="1">
      <alignment vertical="center" wrapText="1"/>
    </xf>
    <xf numFmtId="0" fontId="11" fillId="3" borderId="4" xfId="10" applyFont="1" applyFill="1" applyBorder="1" applyAlignment="1">
      <alignment vertical="center" wrapText="1"/>
    </xf>
    <xf numFmtId="0" fontId="11" fillId="3" borderId="36" xfId="10" applyFont="1" applyFill="1" applyBorder="1" applyAlignment="1">
      <alignment vertical="center" wrapText="1"/>
    </xf>
    <xf numFmtId="0" fontId="11" fillId="3" borderId="37" xfId="10" applyFont="1" applyFill="1" applyBorder="1" applyAlignment="1">
      <alignment vertical="center" wrapText="1"/>
    </xf>
    <xf numFmtId="0" fontId="11" fillId="3" borderId="6" xfId="10" applyFont="1" applyFill="1" applyBorder="1" applyAlignment="1">
      <alignment vertical="center" wrapText="1"/>
    </xf>
    <xf numFmtId="0" fontId="11" fillId="3" borderId="3" xfId="10" applyFont="1" applyFill="1" applyBorder="1" applyAlignment="1">
      <alignment vertical="center" wrapText="1"/>
    </xf>
    <xf numFmtId="3" fontId="11" fillId="3" borderId="13" xfId="10" applyNumberFormat="1" applyFont="1" applyFill="1" applyBorder="1" applyAlignment="1">
      <alignment vertical="center" wrapText="1"/>
    </xf>
    <xf numFmtId="3" fontId="11" fillId="3" borderId="5" xfId="10" applyNumberFormat="1" applyFont="1" applyFill="1" applyBorder="1" applyAlignment="1">
      <alignment vertical="center" wrapText="1"/>
    </xf>
    <xf numFmtId="3" fontId="11" fillId="3" borderId="35" xfId="10" applyNumberFormat="1" applyFont="1" applyFill="1" applyBorder="1" applyAlignment="1">
      <alignment vertical="center" wrapText="1"/>
    </xf>
    <xf numFmtId="4" fontId="15" fillId="0" borderId="26" xfId="10" applyNumberFormat="1" applyFont="1" applyBorder="1" applyAlignment="1">
      <alignment horizontal="center" vertical="center" wrapText="1"/>
    </xf>
    <xf numFmtId="3" fontId="15" fillId="3" borderId="20" xfId="10" applyNumberFormat="1" applyFont="1" applyFill="1" applyBorder="1" applyAlignment="1">
      <alignment vertical="center" wrapText="1"/>
    </xf>
    <xf numFmtId="3" fontId="15" fillId="2" borderId="20" xfId="10" applyNumberFormat="1" applyFont="1" applyFill="1" applyBorder="1" applyAlignment="1">
      <alignment vertical="center" wrapText="1"/>
    </xf>
    <xf numFmtId="3" fontId="11" fillId="0" borderId="20" xfId="10" applyNumberFormat="1" applyFont="1" applyBorder="1" applyAlignment="1">
      <alignment vertical="center" wrapText="1"/>
    </xf>
    <xf numFmtId="0" fontId="2" fillId="2" borderId="0" xfId="10" applyFont="1" applyFill="1"/>
    <xf numFmtId="3" fontId="15" fillId="0" borderId="20" xfId="10" applyNumberFormat="1" applyFont="1" applyBorder="1" applyAlignment="1">
      <alignment vertical="center" wrapText="1"/>
    </xf>
    <xf numFmtId="3" fontId="19" fillId="3" borderId="16" xfId="10" applyNumberFormat="1" applyFont="1" applyFill="1" applyBorder="1" applyAlignment="1">
      <alignment vertical="center" wrapText="1"/>
    </xf>
    <xf numFmtId="0" fontId="11" fillId="4" borderId="19" xfId="6" applyFont="1" applyFill="1" applyBorder="1" applyAlignment="1">
      <alignment vertical="center" wrapText="1"/>
    </xf>
    <xf numFmtId="0" fontId="20" fillId="0" borderId="0" xfId="64" applyFont="1" applyAlignment="1">
      <alignment horizontal="left" vertical="center" indent="2"/>
    </xf>
    <xf numFmtId="3" fontId="0" fillId="0" borderId="0" xfId="65" applyNumberFormat="1" applyFont="1"/>
    <xf numFmtId="3" fontId="2" fillId="0" borderId="0" xfId="65" applyNumberFormat="1" applyFont="1"/>
    <xf numFmtId="0" fontId="0" fillId="0" borderId="0" xfId="10" applyFont="1"/>
    <xf numFmtId="16" fontId="36" fillId="0" borderId="0" xfId="64" quotePrefix="1" applyNumberFormat="1" applyFont="1" applyAlignment="1">
      <alignment horizontal="left"/>
    </xf>
    <xf numFmtId="16" fontId="36" fillId="0" borderId="0" xfId="64" quotePrefix="1" applyNumberFormat="1" applyFont="1" applyAlignment="1">
      <alignment horizontal="center"/>
    </xf>
    <xf numFmtId="16" fontId="36" fillId="0" borderId="0" xfId="64" applyNumberFormat="1" applyFont="1" applyAlignment="1">
      <alignment horizontal="center"/>
    </xf>
    <xf numFmtId="0" fontId="2" fillId="36" borderId="0" xfId="10" applyFont="1" applyFill="1"/>
    <xf numFmtId="3" fontId="2" fillId="36" borderId="0" xfId="65" applyNumberFormat="1" applyFont="1" applyFill="1"/>
    <xf numFmtId="3" fontId="11" fillId="0" borderId="0" xfId="10" applyNumberFormat="1" applyFont="1" applyAlignment="1">
      <alignment vertical="center" wrapText="1"/>
    </xf>
    <xf numFmtId="3" fontId="11" fillId="4" borderId="20" xfId="10" applyNumberFormat="1" applyFont="1" applyFill="1" applyBorder="1" applyAlignment="1">
      <alignment vertical="center" wrapText="1"/>
    </xf>
    <xf numFmtId="0" fontId="36" fillId="0" borderId="6" xfId="10" applyFont="1" applyBorder="1" applyAlignment="1">
      <alignment vertical="center" wrapText="1"/>
    </xf>
    <xf numFmtId="0" fontId="36" fillId="0" borderId="19" xfId="6" applyFont="1" applyBorder="1" applyAlignment="1">
      <alignment wrapText="1"/>
    </xf>
    <xf numFmtId="3" fontId="36" fillId="0" borderId="20" xfId="10" applyNumberFormat="1" applyFont="1" applyBorder="1" applyAlignment="1">
      <alignment vertical="center" wrapText="1"/>
    </xf>
    <xf numFmtId="9" fontId="1" fillId="0" borderId="0" xfId="63" applyFont="1"/>
    <xf numFmtId="0" fontId="20" fillId="3" borderId="1" xfId="10" applyFont="1" applyFill="1" applyBorder="1" applyAlignment="1">
      <alignment vertical="center" wrapText="1"/>
    </xf>
    <xf numFmtId="3" fontId="11" fillId="3" borderId="7" xfId="10" applyNumberFormat="1" applyFont="1" applyFill="1" applyBorder="1" applyAlignment="1">
      <alignment vertical="center" wrapText="1"/>
    </xf>
    <xf numFmtId="0" fontId="2" fillId="36" borderId="49" xfId="10" applyFont="1" applyFill="1" applyBorder="1"/>
    <xf numFmtId="3" fontId="2" fillId="36" borderId="49" xfId="65" applyNumberFormat="1" applyFont="1" applyFill="1" applyBorder="1"/>
    <xf numFmtId="0" fontId="20" fillId="3" borderId="4" xfId="10" applyFont="1" applyFill="1" applyBorder="1" applyAlignment="1">
      <alignment vertical="center" wrapText="1"/>
    </xf>
    <xf numFmtId="0" fontId="37" fillId="0" borderId="31" xfId="10" applyFont="1" applyBorder="1" applyAlignment="1">
      <alignment horizontal="left" vertical="center" wrapText="1"/>
    </xf>
    <xf numFmtId="0" fontId="2" fillId="0" borderId="0" xfId="10" applyFont="1" applyAlignment="1">
      <alignment horizontal="center" vertical="center"/>
    </xf>
    <xf numFmtId="0" fontId="15" fillId="3" borderId="6" xfId="10" applyFont="1" applyFill="1" applyBorder="1" applyAlignment="1">
      <alignment horizontal="left" vertical="center" wrapText="1"/>
    </xf>
    <xf numFmtId="0" fontId="15" fillId="3" borderId="19" xfId="10" applyFont="1" applyFill="1" applyBorder="1" applyAlignment="1">
      <alignment horizontal="left" vertical="center" wrapText="1"/>
    </xf>
    <xf numFmtId="0" fontId="19" fillId="3" borderId="11" xfId="10" applyFont="1" applyFill="1" applyBorder="1" applyAlignment="1">
      <alignment horizontal="left" vertical="center" wrapText="1"/>
    </xf>
    <xf numFmtId="0" fontId="19" fillId="3" borderId="12" xfId="10" applyFont="1" applyFill="1" applyBorder="1" applyAlignment="1">
      <alignment horizontal="left" vertical="center" wrapText="1"/>
    </xf>
    <xf numFmtId="0" fontId="19" fillId="3" borderId="22" xfId="10" applyFont="1" applyFill="1" applyBorder="1" applyAlignment="1">
      <alignment horizontal="left" vertical="center" wrapText="1"/>
    </xf>
    <xf numFmtId="0" fontId="15" fillId="0" borderId="30" xfId="10" applyFont="1" applyBorder="1" applyAlignment="1">
      <alignment horizontal="center" vertical="center" wrapText="1"/>
    </xf>
    <xf numFmtId="0" fontId="15" fillId="0" borderId="31" xfId="10" applyFont="1" applyBorder="1" applyAlignment="1">
      <alignment horizontal="center" vertical="center" wrapText="1"/>
    </xf>
    <xf numFmtId="0" fontId="15" fillId="0" borderId="39" xfId="10" applyFont="1" applyBorder="1" applyAlignment="1">
      <alignment horizontal="center" vertical="center" wrapText="1"/>
    </xf>
    <xf numFmtId="0" fontId="19" fillId="0" borderId="29" xfId="10" applyFont="1" applyBorder="1" applyAlignment="1">
      <alignment horizontal="center" vertical="center" wrapText="1"/>
    </xf>
    <xf numFmtId="0" fontId="19" fillId="0" borderId="33" xfId="10" applyFont="1" applyBorder="1" applyAlignment="1">
      <alignment horizontal="center" vertical="center" wrapText="1"/>
    </xf>
    <xf numFmtId="0" fontId="19" fillId="0" borderId="34" xfId="10" applyFont="1" applyBorder="1" applyAlignment="1">
      <alignment horizontal="center" vertical="center" wrapText="1"/>
    </xf>
    <xf numFmtId="0" fontId="19" fillId="0" borderId="30" xfId="10" applyFont="1" applyBorder="1" applyAlignment="1">
      <alignment horizontal="center" vertical="center" wrapText="1"/>
    </xf>
    <xf numFmtId="0" fontId="19" fillId="0" borderId="31" xfId="10" applyFont="1" applyBorder="1" applyAlignment="1">
      <alignment horizontal="center" vertical="center" wrapText="1"/>
    </xf>
    <xf numFmtId="0" fontId="19" fillId="0" borderId="32" xfId="10" applyFont="1" applyBorder="1" applyAlignment="1">
      <alignment horizontal="center" vertical="center" wrapText="1"/>
    </xf>
    <xf numFmtId="0" fontId="14" fillId="0" borderId="0" xfId="0" applyFont="1" applyAlignment="1">
      <alignment horizontal="center"/>
    </xf>
    <xf numFmtId="0" fontId="14" fillId="3" borderId="27" xfId="0" applyFont="1" applyFill="1" applyBorder="1" applyAlignment="1">
      <alignment horizontal="center"/>
    </xf>
    <xf numFmtId="0" fontId="14" fillId="3" borderId="28" xfId="0" applyFont="1" applyFill="1" applyBorder="1" applyAlignment="1">
      <alignment horizontal="center"/>
    </xf>
    <xf numFmtId="0" fontId="13" fillId="2" borderId="9" xfId="0" applyFont="1" applyFill="1" applyBorder="1" applyAlignment="1">
      <alignment horizontal="center"/>
    </xf>
    <xf numFmtId="0" fontId="13" fillId="2" borderId="2" xfId="0" applyFont="1" applyFill="1" applyBorder="1" applyAlignment="1">
      <alignment horizontal="center"/>
    </xf>
    <xf numFmtId="0" fontId="14" fillId="3" borderId="14" xfId="0" applyFont="1" applyFill="1" applyBorder="1" applyAlignment="1">
      <alignment horizontal="center"/>
    </xf>
    <xf numFmtId="0" fontId="14" fillId="3" borderId="15" xfId="0" applyFont="1" applyFill="1" applyBorder="1" applyAlignment="1">
      <alignment horizontal="center"/>
    </xf>
    <xf numFmtId="3" fontId="11" fillId="0" borderId="20" xfId="10" applyNumberFormat="1" applyFont="1" applyFill="1" applyBorder="1" applyAlignment="1">
      <alignment vertical="center" wrapText="1"/>
    </xf>
  </cellXfs>
  <cellStyles count="66">
    <cellStyle name="20% - Accent1" xfId="33" builtinId="30" customBuiltin="1"/>
    <cellStyle name="20% - Accent2" xfId="37" builtinId="34" customBuiltin="1"/>
    <cellStyle name="20% - Accent3" xfId="41" builtinId="38" customBuiltin="1"/>
    <cellStyle name="20% - Accent4" xfId="45" builtinId="42" customBuiltin="1"/>
    <cellStyle name="20% - Accent5" xfId="49" builtinId="46" customBuiltin="1"/>
    <cellStyle name="20% - Accent6" xfId="53" builtinId="50" customBuiltin="1"/>
    <cellStyle name="40% - Accent1" xfId="34" builtinId="31" customBuiltin="1"/>
    <cellStyle name="40% - Accent2" xfId="38" builtinId="35" customBuiltin="1"/>
    <cellStyle name="40% - Accent3" xfId="42" builtinId="39" customBuiltin="1"/>
    <cellStyle name="40% - Accent4" xfId="46" builtinId="43" customBuiltin="1"/>
    <cellStyle name="40% - Accent5" xfId="50" builtinId="47" customBuiltin="1"/>
    <cellStyle name="40% - Accent6" xfId="54" builtinId="51" customBuiltin="1"/>
    <cellStyle name="60% - Accent1" xfId="35" builtinId="32" customBuiltin="1"/>
    <cellStyle name="60% - Accent2" xfId="39" builtinId="36" customBuiltin="1"/>
    <cellStyle name="60% - Accent3" xfId="43" builtinId="40" customBuiltin="1"/>
    <cellStyle name="60% - Accent4" xfId="47" builtinId="44" customBuiltin="1"/>
    <cellStyle name="60% - Accent5" xfId="51" builtinId="48" customBuiltin="1"/>
    <cellStyle name="60% - Accent6" xfId="55" builtinId="52" customBuiltin="1"/>
    <cellStyle name="Accent1" xfId="32" builtinId="29" customBuiltin="1"/>
    <cellStyle name="Accent2" xfId="36" builtinId="33" customBuiltin="1"/>
    <cellStyle name="Accent3" xfId="40" builtinId="37" customBuiltin="1"/>
    <cellStyle name="Accent4" xfId="44" builtinId="41" customBuiltin="1"/>
    <cellStyle name="Accent5" xfId="48" builtinId="45" customBuiltin="1"/>
    <cellStyle name="Accent6" xfId="52" builtinId="49" customBuiltin="1"/>
    <cellStyle name="Bad" xfId="21" builtinId="27" customBuiltin="1"/>
    <cellStyle name="Calculation" xfId="25" builtinId="22" customBuiltin="1"/>
    <cellStyle name="Check Cell" xfId="27" builtinId="23" customBuiltin="1"/>
    <cellStyle name="Comma 2" xfId="4" xr:uid="{6440ACF4-7DDF-45E9-AC89-3D02DE0DA8B7}"/>
    <cellStyle name="Comma 2 2" xfId="60" xr:uid="{27199E15-F65A-4205-8CCF-BC544E894812}"/>
    <cellStyle name="Comma 2_Lisa 6.1 Lisa 1 Parendustööd" xfId="56" xr:uid="{74B04E92-F53E-4979-AE45-D62E2DF5634A}"/>
    <cellStyle name="Comma 3" xfId="12" xr:uid="{EC929FB0-958B-4C7A-AB9B-1F0FF6451F83}"/>
    <cellStyle name="Comma 3 2" xfId="62" xr:uid="{2F6361E3-7CCB-46A6-ACC8-859B9D6A7F52}"/>
    <cellStyle name="Comma 3_Lisa 6.1 Lisa 1 Parendustööd" xfId="57" xr:uid="{66B82586-B520-42D4-ADC5-68F442946400}"/>
    <cellStyle name="Comma 4" xfId="14" xr:uid="{8DD72D03-14F4-480B-BCE6-F1986BC3C591}"/>
    <cellStyle name="Currency 2" xfId="59" xr:uid="{D2916828-9C57-45F6-A42C-ADE88EEDC1FC}"/>
    <cellStyle name="Explanatory Text" xfId="30" builtinId="53" customBuiltin="1"/>
    <cellStyle name="Good" xfId="20" builtinId="26" customBuiltin="1"/>
    <cellStyle name="Heading 1" xfId="16" builtinId="16" customBuiltin="1"/>
    <cellStyle name="Heading 2" xfId="17" builtinId="17" customBuiltin="1"/>
    <cellStyle name="Heading 3" xfId="18" builtinId="18" customBuiltin="1"/>
    <cellStyle name="Heading 4" xfId="19" builtinId="19" customBuiltin="1"/>
    <cellStyle name="Input" xfId="23" builtinId="20" customBuiltin="1"/>
    <cellStyle name="Linked Cell" xfId="26" builtinId="24" customBuiltin="1"/>
    <cellStyle name="Neutral" xfId="22" builtinId="28" customBuiltin="1"/>
    <cellStyle name="Normaallaad 17 8 3 3 2" xfId="64" xr:uid="{B4006ABC-7CBD-454A-835C-C79A2B7E70DF}"/>
    <cellStyle name="Normaallaad 2" xfId="1" xr:uid="{00000000-0005-0000-0000-000001000000}"/>
    <cellStyle name="Normaallaad 3" xfId="13" xr:uid="{461DE180-CBBE-4A6A-A1CF-FDB1F8B3CF98}"/>
    <cellStyle name="Normaallaad 4 2" xfId="11" xr:uid="{47851956-5CBA-41FA-9BFD-4F766791FE62}"/>
    <cellStyle name="Normaallaad 67" xfId="2" xr:uid="{6A7CF9AE-CF13-409B-B5C8-86D4BB95CB47}"/>
    <cellStyle name="Normal" xfId="0" builtinId="0"/>
    <cellStyle name="Normal 2" xfId="3" xr:uid="{6D7C0F9F-0260-418C-9B31-7074D4C862C9}"/>
    <cellStyle name="Normal 2 2" xfId="8" xr:uid="{1CBC2FC3-F192-4384-BD05-02128BBBD221}"/>
    <cellStyle name="Normal 2 3" xfId="9" xr:uid="{574452CB-1535-4554-BBFF-3B79832160FE}"/>
    <cellStyle name="Normal 3" xfId="6" xr:uid="{89881D02-9454-4637-91AB-BF96F3C88D4E}"/>
    <cellStyle name="Normal 3 2" xfId="61" xr:uid="{F3E115A9-0D4D-4B7D-B5C2-C00D6CA26E74}"/>
    <cellStyle name="Normal 3_Lisa 6.1 Lisa 1 Parendustööd" xfId="58" xr:uid="{8A507038-3974-4385-811C-55D3ABDE2673}"/>
    <cellStyle name="Normal 4" xfId="7" xr:uid="{47827E61-B4AF-4CFD-A1C3-6A5066DBCBB0}"/>
    <cellStyle name="Normal 4 2" xfId="65" xr:uid="{C4A31A9E-4336-453B-811A-B8B12C2027C2}"/>
    <cellStyle name="Normal 5" xfId="10" xr:uid="{269E5A38-94B0-4197-A1C9-D79ECE2B70E2}"/>
    <cellStyle name="Note" xfId="29" builtinId="10" customBuiltin="1"/>
    <cellStyle name="Output" xfId="24" builtinId="21" customBuiltin="1"/>
    <cellStyle name="Percent" xfId="63" builtinId="5"/>
    <cellStyle name="Percent 2" xfId="5" xr:uid="{92937902-7905-43C5-B644-ED508DB6B230}"/>
    <cellStyle name="Title" xfId="15" builtinId="15" customBuiltin="1"/>
    <cellStyle name="Total" xfId="31" builtinId="25" customBuiltin="1"/>
    <cellStyle name="Warning Text" xfId="28" builtinId="11" customBuiltin="1"/>
  </cellStyles>
  <dxfs count="0"/>
  <tableStyles count="1" defaultTableStyle="TableStyleMedium9" defaultPivotStyle="PivotStyleLight16">
    <tableStyle name="Invisible" pivot="0" table="0" count="0" xr9:uid="{5B2FDCF4-883E-46F4-A4AD-4FCAFF547605}"/>
  </tableStyles>
  <colors>
    <mruColors>
      <color rgb="FFFF0066"/>
      <color rgb="FF9933FF"/>
      <color rgb="FFCC0099"/>
      <color rgb="FF33CC33"/>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sharedStrings" Target="sharedStrings.xml"/><Relationship Id="rId10" Type="http://schemas.openxmlformats.org/officeDocument/2006/relationships/externalLink" Target="externalLinks/externalLink8.xml"/><Relationship Id="rId19"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L&#245;ppraportid\Tegemisel\900532\900532%20Projekti%20l&#245;pprapor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L&#245;ppraportid\Tegemisel\900490_Memoriaal\900490A_AET.3.10.v01%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02_Arendusdivisjon\01_Arenduse_projektid\01_Projektid_Pohja-Eesti\EMTA_Stat%20yyrihange\Hindamine\koondanal&#252;&#252;s_1102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tranet.rkas.ee/arendus/Projektide_prgnoosid/900531%20Viljandi%20riigimaja%20v&#228;&#228;rtustamine%20eelarve-prognoo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ivo/Documents/Bauschmidt/T&#246;&#246;d/2016/33-E16%20Trimtex/Hinnapakkumistabel_Trimtex_eelarve_12.1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Kindlad%20investeeringud\Riia15%2013.08.2019.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8">
          <cell r="F8">
            <v>2106</v>
          </cell>
        </row>
      </sheetData>
      <sheetData sheetId="21"/>
      <sheetData sheetId="22"/>
      <sheetData sheetId="23">
        <row r="1">
          <cell r="B1" t="str">
            <v>jaan 17</v>
          </cell>
        </row>
        <row r="2">
          <cell r="B2"/>
        </row>
        <row r="3">
          <cell r="B3"/>
        </row>
        <row r="4">
          <cell r="B4"/>
        </row>
        <row r="5">
          <cell r="B5"/>
        </row>
        <row r="6">
          <cell r="B6"/>
        </row>
        <row r="7">
          <cell r="B7"/>
        </row>
        <row r="8">
          <cell r="B8"/>
        </row>
        <row r="9">
          <cell r="B9"/>
        </row>
        <row r="17">
          <cell r="D17">
            <v>7</v>
          </cell>
        </row>
        <row r="20">
          <cell r="D20">
            <v>20</v>
          </cell>
        </row>
      </sheetData>
      <sheetData sheetId="24"/>
      <sheetData sheetId="25"/>
      <sheetData sheetId="26">
        <row r="1">
          <cell r="W1">
            <v>146</v>
          </cell>
        </row>
      </sheetData>
      <sheetData sheetId="27"/>
      <sheetData sheetId="28">
        <row r="1">
          <cell r="N1" t="e">
            <v>#N/A</v>
          </cell>
        </row>
        <row r="4">
          <cell r="L4" t="str">
            <v>900204</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ulud_ja_investeeringud_päring"/>
      <sheetName val="Pikk versioon"/>
      <sheetName val="Lühike versioon"/>
      <sheetName val="Kommunismi_prognoos"/>
      <sheetName val="MUDEL"/>
      <sheetName val="Kommunismi_progalg"/>
      <sheetName val="pr_reg"/>
      <sheetName val="Eelarvete register"/>
      <sheetName val="Kulud_ja_investeeringud"/>
      <sheetName val="Graafiku jaoks"/>
      <sheetName val="eelarve_2korrigeerimine"/>
      <sheetName val="algne_eelarve_prognoosiga"/>
      <sheetName val="1korr_eelarve"/>
      <sheetName val="2korr_eelarve"/>
      <sheetName val="loplik_prognoos"/>
      <sheetName val="yldkuluga"/>
      <sheetName val="yldkuluga_12.02.19_1004"/>
      <sheetName val="yldkuluta"/>
      <sheetName val="yldkuluta_15.01.19_1108"/>
      <sheetName val="Haldusaruanne_plaan"/>
      <sheetName val="Haldusaruanne_tegelik"/>
      <sheetName val="Haldusaruanne_tegelik_vaartused"/>
      <sheetName val="Kulupõhine_algne"/>
      <sheetName val="Kulupõhine130219"/>
      <sheetName val="annuiteetmaksegraafik"/>
      <sheetName val="kulupõhine annuiteetgraafik"/>
      <sheetName val="Kulupõhine2102201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larve"/>
      <sheetName val="prognoos"/>
      <sheetName val="koond"/>
      <sheetName val="RaM_vaade"/>
      <sheetName val="900531 Viljandi riigimaja väärt"/>
    </sheetNames>
    <sheetDataSet>
      <sheetData sheetId="0"/>
      <sheetData sheetId="1"/>
      <sheetData sheetId="2"/>
      <sheetData sheetId="3"/>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DEL"/>
      <sheetName val="MUDEL CO2"/>
      <sheetName val="Riia15_prognoos"/>
      <sheetName val="Riia15_eelarve"/>
      <sheetName val="Lisa 6.1.R15"/>
      <sheetName val="Investeeringud 1.3.2019"/>
      <sheetName val="analüüs"/>
      <sheetName val="Riia 15 CO2"/>
      <sheetName val="Päring (2)"/>
      <sheetName val="Taust"/>
      <sheetName val="Sheet1"/>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D716D-A517-46B9-885B-94EECDEF5805}">
  <dimension ref="B1:H110"/>
  <sheetViews>
    <sheetView tabSelected="1" topLeftCell="B1" zoomScaleNormal="100" workbookViewId="0">
      <pane ySplit="6" topLeftCell="A7" activePane="bottomLeft" state="frozen"/>
      <selection activeCell="Q32" sqref="Q32"/>
      <selection pane="bottomLeft" activeCell="I21" sqref="I21"/>
    </sheetView>
  </sheetViews>
  <sheetFormatPr defaultColWidth="9.1796875" defaultRowHeight="14.5" x14ac:dyDescent="0.35"/>
  <cols>
    <col min="1" max="1" width="3.7265625" style="3" customWidth="1"/>
    <col min="2" max="2" width="7.7265625" style="3" customWidth="1"/>
    <col min="3" max="3" width="81.26953125" style="3" customWidth="1"/>
    <col min="4" max="4" width="15.54296875" style="4" customWidth="1"/>
    <col min="5" max="5" width="11.453125" style="3" customWidth="1"/>
    <col min="6" max="6" width="16.54296875" style="3" customWidth="1"/>
    <col min="7" max="7" width="14" style="3" customWidth="1"/>
    <col min="8" max="8" width="9.1796875" style="3"/>
    <col min="9" max="9" width="10.81640625" style="3" customWidth="1"/>
    <col min="10" max="16384" width="9.1796875" style="3"/>
  </cols>
  <sheetData>
    <row r="1" spans="2:4" x14ac:dyDescent="0.35">
      <c r="B1" s="19"/>
      <c r="D1" s="8" t="s">
        <v>0</v>
      </c>
    </row>
    <row r="2" spans="2:4" x14ac:dyDescent="0.35">
      <c r="D2" s="9" t="s">
        <v>1</v>
      </c>
    </row>
    <row r="4" spans="2:4" x14ac:dyDescent="0.35">
      <c r="B4" s="101" t="s">
        <v>2</v>
      </c>
      <c r="C4" s="101"/>
      <c r="D4" s="101"/>
    </row>
    <row r="5" spans="2:4" ht="15" thickBot="1" x14ac:dyDescent="0.4">
      <c r="B5" s="10"/>
    </row>
    <row r="6" spans="2:4" ht="43.5" x14ac:dyDescent="0.35">
      <c r="B6" s="11" t="s">
        <v>3</v>
      </c>
      <c r="C6" s="53" t="s">
        <v>4</v>
      </c>
      <c r="D6" s="72" t="s">
        <v>5</v>
      </c>
    </row>
    <row r="7" spans="2:4" ht="14.25" customHeight="1" x14ac:dyDescent="0.35">
      <c r="B7" s="102" t="s">
        <v>6</v>
      </c>
      <c r="C7" s="103"/>
      <c r="D7" s="73">
        <f>SUM(D8+D10+D19+D24)</f>
        <v>1621500</v>
      </c>
    </row>
    <row r="8" spans="2:4" x14ac:dyDescent="0.35">
      <c r="B8" s="12">
        <v>1</v>
      </c>
      <c r="C8" s="54" t="s">
        <v>7</v>
      </c>
      <c r="D8" s="74">
        <f>SUM(D9:D9)</f>
        <v>0</v>
      </c>
    </row>
    <row r="9" spans="2:4" x14ac:dyDescent="0.35">
      <c r="B9" s="13" t="s">
        <v>8</v>
      </c>
      <c r="C9" s="55"/>
      <c r="D9" s="75">
        <v>0</v>
      </c>
    </row>
    <row r="10" spans="2:4" ht="15" customHeight="1" x14ac:dyDescent="0.35">
      <c r="B10" s="12">
        <v>2</v>
      </c>
      <c r="C10" s="54" t="s">
        <v>9</v>
      </c>
      <c r="D10" s="74">
        <f>SUM(D11:D18)</f>
        <v>845000</v>
      </c>
    </row>
    <row r="11" spans="2:4" x14ac:dyDescent="0.35">
      <c r="B11" s="13" t="s">
        <v>10</v>
      </c>
      <c r="C11" s="55" t="s">
        <v>11</v>
      </c>
      <c r="D11" s="75">
        <v>300000</v>
      </c>
    </row>
    <row r="12" spans="2:4" x14ac:dyDescent="0.35">
      <c r="B12" s="13" t="s">
        <v>12</v>
      </c>
      <c r="C12" s="55" t="s">
        <v>13</v>
      </c>
      <c r="D12" s="75">
        <v>0</v>
      </c>
    </row>
    <row r="13" spans="2:4" x14ac:dyDescent="0.35">
      <c r="B13" s="13" t="s">
        <v>14</v>
      </c>
      <c r="C13" s="55" t="s">
        <v>15</v>
      </c>
      <c r="D13" s="75">
        <v>0</v>
      </c>
    </row>
    <row r="14" spans="2:4" x14ac:dyDescent="0.35">
      <c r="B14" s="13" t="s">
        <v>16</v>
      </c>
      <c r="C14" s="55" t="s">
        <v>17</v>
      </c>
      <c r="D14" s="90">
        <v>295000</v>
      </c>
    </row>
    <row r="15" spans="2:4" x14ac:dyDescent="0.35">
      <c r="B15" s="13" t="s">
        <v>18</v>
      </c>
      <c r="C15" s="55" t="s">
        <v>19</v>
      </c>
      <c r="D15" s="75">
        <v>0</v>
      </c>
    </row>
    <row r="16" spans="2:4" x14ac:dyDescent="0.35">
      <c r="B16" s="13" t="s">
        <v>20</v>
      </c>
      <c r="C16" s="55" t="s">
        <v>21</v>
      </c>
      <c r="D16" s="75">
        <v>0</v>
      </c>
    </row>
    <row r="17" spans="2:5" x14ac:dyDescent="0.35">
      <c r="B17" s="13" t="s">
        <v>22</v>
      </c>
      <c r="C17" s="55" t="s">
        <v>23</v>
      </c>
      <c r="D17" s="75">
        <v>0</v>
      </c>
    </row>
    <row r="18" spans="2:5" x14ac:dyDescent="0.35">
      <c r="B18" s="13" t="s">
        <v>24</v>
      </c>
      <c r="C18" s="55" t="s">
        <v>25</v>
      </c>
      <c r="D18" s="75">
        <v>250000</v>
      </c>
      <c r="E18" s="40"/>
    </row>
    <row r="19" spans="2:5" x14ac:dyDescent="0.35">
      <c r="B19" s="12">
        <v>3</v>
      </c>
      <c r="C19" s="54" t="s">
        <v>26</v>
      </c>
      <c r="D19" s="74">
        <f>SUM(D20:D22)</f>
        <v>500000</v>
      </c>
    </row>
    <row r="20" spans="2:5" x14ac:dyDescent="0.35">
      <c r="B20" s="13" t="s">
        <v>27</v>
      </c>
      <c r="C20" s="55" t="s">
        <v>28</v>
      </c>
      <c r="D20" s="75">
        <v>400000</v>
      </c>
    </row>
    <row r="21" spans="2:5" x14ac:dyDescent="0.35">
      <c r="B21" s="13" t="s">
        <v>29</v>
      </c>
      <c r="C21" s="55" t="s">
        <v>30</v>
      </c>
      <c r="D21" s="75">
        <v>50000</v>
      </c>
    </row>
    <row r="22" spans="2:5" x14ac:dyDescent="0.35">
      <c r="B22" s="13" t="s">
        <v>31</v>
      </c>
      <c r="C22" s="55" t="s">
        <v>32</v>
      </c>
      <c r="D22" s="75">
        <v>50000</v>
      </c>
    </row>
    <row r="23" spans="2:5" x14ac:dyDescent="0.35">
      <c r="B23" s="13" t="s">
        <v>179</v>
      </c>
      <c r="C23" s="55" t="s">
        <v>180</v>
      </c>
      <c r="D23" s="123">
        <v>0</v>
      </c>
    </row>
    <row r="24" spans="2:5" x14ac:dyDescent="0.35">
      <c r="B24" s="12">
        <v>4</v>
      </c>
      <c r="C24" s="56" t="s">
        <v>33</v>
      </c>
      <c r="D24" s="74">
        <f>SUM(D25)</f>
        <v>276500</v>
      </c>
    </row>
    <row r="25" spans="2:5" x14ac:dyDescent="0.35">
      <c r="B25" s="13" t="s">
        <v>34</v>
      </c>
      <c r="C25" s="55" t="s">
        <v>35</v>
      </c>
      <c r="D25" s="75">
        <v>276500</v>
      </c>
    </row>
    <row r="26" spans="2:5" ht="14.25" customHeight="1" x14ac:dyDescent="0.35">
      <c r="B26" s="102" t="s">
        <v>36</v>
      </c>
      <c r="C26" s="103"/>
      <c r="D26" s="73">
        <f>SUM(D27+D29)</f>
        <v>38412538.907422096</v>
      </c>
    </row>
    <row r="27" spans="2:5" x14ac:dyDescent="0.35">
      <c r="B27" s="12">
        <v>5</v>
      </c>
      <c r="C27" s="54" t="s">
        <v>37</v>
      </c>
      <c r="D27" s="74">
        <f>SUM(D28:D28)</f>
        <v>400000</v>
      </c>
    </row>
    <row r="28" spans="2:5" x14ac:dyDescent="0.35">
      <c r="B28" s="13" t="s">
        <v>38</v>
      </c>
      <c r="C28" s="55" t="s">
        <v>39</v>
      </c>
      <c r="D28" s="75">
        <v>400000</v>
      </c>
    </row>
    <row r="29" spans="2:5" x14ac:dyDescent="0.35">
      <c r="B29" s="12">
        <v>6</v>
      </c>
      <c r="C29" s="54" t="s">
        <v>40</v>
      </c>
      <c r="D29" s="74">
        <f>SUM(D30+D40+D49+D60+D61+D66+D75)</f>
        <v>38012538.907422096</v>
      </c>
    </row>
    <row r="30" spans="2:5" s="20" customFormat="1" x14ac:dyDescent="0.35">
      <c r="B30" s="52" t="s">
        <v>41</v>
      </c>
      <c r="C30" s="76" t="s">
        <v>42</v>
      </c>
      <c r="D30" s="74">
        <f>SUM(D31:D39)</f>
        <v>12810150</v>
      </c>
    </row>
    <row r="31" spans="2:5" x14ac:dyDescent="0.35">
      <c r="B31" s="13" t="s">
        <v>43</v>
      </c>
      <c r="C31" s="57" t="s">
        <v>44</v>
      </c>
      <c r="D31" s="75">
        <v>208883</v>
      </c>
    </row>
    <row r="32" spans="2:5" x14ac:dyDescent="0.35">
      <c r="B32" s="13" t="s">
        <v>45</v>
      </c>
      <c r="C32" s="55" t="s">
        <v>46</v>
      </c>
      <c r="D32" s="75">
        <v>339767</v>
      </c>
    </row>
    <row r="33" spans="2:4" x14ac:dyDescent="0.35">
      <c r="B33" s="13" t="s">
        <v>47</v>
      </c>
      <c r="C33" s="57" t="s">
        <v>48</v>
      </c>
      <c r="D33" s="75">
        <v>4702839</v>
      </c>
    </row>
    <row r="34" spans="2:4" x14ac:dyDescent="0.35">
      <c r="B34" s="13" t="s">
        <v>49</v>
      </c>
      <c r="C34" s="57" t="s">
        <v>50</v>
      </c>
      <c r="D34" s="75">
        <v>549369</v>
      </c>
    </row>
    <row r="35" spans="2:4" x14ac:dyDescent="0.35">
      <c r="B35" s="13" t="s">
        <v>51</v>
      </c>
      <c r="C35" s="57" t="s">
        <v>52</v>
      </c>
      <c r="D35" s="75">
        <v>2810506</v>
      </c>
    </row>
    <row r="36" spans="2:4" x14ac:dyDescent="0.35">
      <c r="B36" s="13" t="s">
        <v>53</v>
      </c>
      <c r="C36" t="s">
        <v>54</v>
      </c>
      <c r="D36" s="75">
        <v>177173</v>
      </c>
    </row>
    <row r="37" spans="2:4" x14ac:dyDescent="0.35">
      <c r="B37" s="13" t="s">
        <v>55</v>
      </c>
      <c r="C37" s="57" t="s">
        <v>56</v>
      </c>
      <c r="D37" s="75">
        <v>1727053</v>
      </c>
    </row>
    <row r="38" spans="2:4" x14ac:dyDescent="0.35">
      <c r="B38" s="13" t="s">
        <v>57</v>
      </c>
      <c r="C38" s="58" t="s">
        <v>58</v>
      </c>
      <c r="D38" s="75">
        <v>673236</v>
      </c>
    </row>
    <row r="39" spans="2:4" x14ac:dyDescent="0.35">
      <c r="B39" s="13" t="s">
        <v>51</v>
      </c>
      <c r="C39" t="s">
        <v>59</v>
      </c>
      <c r="D39" s="75">
        <v>1621324</v>
      </c>
    </row>
    <row r="40" spans="2:4" s="20" customFormat="1" x14ac:dyDescent="0.35">
      <c r="B40" s="52" t="s">
        <v>60</v>
      </c>
      <c r="C40" s="54" t="s">
        <v>61</v>
      </c>
      <c r="D40" s="74">
        <f>SUM(D41:D48)</f>
        <v>11534165</v>
      </c>
    </row>
    <row r="41" spans="2:4" x14ac:dyDescent="0.35">
      <c r="B41" s="13" t="s">
        <v>62</v>
      </c>
      <c r="C41" s="57" t="s">
        <v>63</v>
      </c>
      <c r="D41" s="75">
        <v>8505521</v>
      </c>
    </row>
    <row r="42" spans="2:4" x14ac:dyDescent="0.35">
      <c r="B42" s="13" t="s">
        <v>64</v>
      </c>
      <c r="C42" s="57" t="s">
        <v>65</v>
      </c>
      <c r="D42" s="75">
        <v>982403</v>
      </c>
    </row>
    <row r="43" spans="2:4" x14ac:dyDescent="0.35">
      <c r="B43" s="13" t="s">
        <v>66</v>
      </c>
      <c r="C43" s="57" t="s">
        <v>67</v>
      </c>
      <c r="D43" s="75">
        <v>449907</v>
      </c>
    </row>
    <row r="44" spans="2:4" x14ac:dyDescent="0.35">
      <c r="B44" s="13" t="s">
        <v>68</v>
      </c>
      <c r="C44" s="57" t="s">
        <v>69</v>
      </c>
      <c r="D44" s="75">
        <v>136916</v>
      </c>
    </row>
    <row r="45" spans="2:4" x14ac:dyDescent="0.35">
      <c r="B45" s="13" t="s">
        <v>70</v>
      </c>
      <c r="C45" s="57" t="s">
        <v>71</v>
      </c>
      <c r="D45" s="75">
        <v>497575</v>
      </c>
    </row>
    <row r="46" spans="2:4" x14ac:dyDescent="0.35">
      <c r="B46" s="13" t="s">
        <v>72</v>
      </c>
      <c r="C46" s="57" t="s">
        <v>73</v>
      </c>
      <c r="D46" s="75">
        <v>743463</v>
      </c>
    </row>
    <row r="47" spans="2:4" x14ac:dyDescent="0.35">
      <c r="B47" s="13" t="s">
        <v>74</v>
      </c>
      <c r="C47" s="58" t="s">
        <v>75</v>
      </c>
      <c r="D47" s="75">
        <v>181925</v>
      </c>
    </row>
    <row r="48" spans="2:4" x14ac:dyDescent="0.35">
      <c r="B48" s="13" t="s">
        <v>76</v>
      </c>
      <c r="C48" s="58" t="s">
        <v>77</v>
      </c>
      <c r="D48" s="75">
        <v>36455</v>
      </c>
    </row>
    <row r="49" spans="2:5" x14ac:dyDescent="0.35">
      <c r="B49" s="12" t="s">
        <v>78</v>
      </c>
      <c r="C49" s="59" t="s">
        <v>79</v>
      </c>
      <c r="D49" s="74">
        <f>SUM(D50:D59)</f>
        <v>7983572.0799200004</v>
      </c>
    </row>
    <row r="50" spans="2:5" x14ac:dyDescent="0.35">
      <c r="B50" s="13" t="s">
        <v>80</v>
      </c>
      <c r="C50" s="57" t="s">
        <v>81</v>
      </c>
      <c r="D50" s="75">
        <v>888619</v>
      </c>
    </row>
    <row r="51" spans="2:5" x14ac:dyDescent="0.35">
      <c r="B51" s="13" t="s">
        <v>82</v>
      </c>
      <c r="C51" s="57" t="s">
        <v>83</v>
      </c>
      <c r="D51" s="75">
        <v>1522032</v>
      </c>
    </row>
    <row r="52" spans="2:5" x14ac:dyDescent="0.35">
      <c r="B52" s="13" t="s">
        <v>84</v>
      </c>
      <c r="C52" s="57" t="s">
        <v>85</v>
      </c>
      <c r="D52" s="75">
        <v>1052617</v>
      </c>
    </row>
    <row r="53" spans="2:5" x14ac:dyDescent="0.35">
      <c r="B53" s="13" t="s">
        <v>86</v>
      </c>
      <c r="C53" s="57" t="s">
        <v>87</v>
      </c>
      <c r="D53" s="75">
        <v>1876693</v>
      </c>
    </row>
    <row r="54" spans="2:5" x14ac:dyDescent="0.35">
      <c r="B54" s="13" t="s">
        <v>88</v>
      </c>
      <c r="C54" s="57" t="s">
        <v>89</v>
      </c>
      <c r="D54" s="75">
        <v>501862</v>
      </c>
    </row>
    <row r="55" spans="2:5" x14ac:dyDescent="0.35">
      <c r="B55" s="13" t="s">
        <v>90</v>
      </c>
      <c r="C55" s="57" t="s">
        <v>91</v>
      </c>
      <c r="D55" s="75">
        <v>318485</v>
      </c>
    </row>
    <row r="56" spans="2:5" x14ac:dyDescent="0.35">
      <c r="B56" s="13" t="s">
        <v>92</v>
      </c>
      <c r="C56" s="57" t="s">
        <v>93</v>
      </c>
      <c r="D56" s="75">
        <v>465157</v>
      </c>
    </row>
    <row r="57" spans="2:5" x14ac:dyDescent="0.35">
      <c r="B57" s="13" t="s">
        <v>94</v>
      </c>
      <c r="C57" s="57" t="s">
        <v>95</v>
      </c>
      <c r="D57" s="75">
        <v>9120</v>
      </c>
    </row>
    <row r="58" spans="2:5" x14ac:dyDescent="0.35">
      <c r="B58" s="13" t="s">
        <v>96</v>
      </c>
      <c r="C58" s="57" t="s">
        <v>97</v>
      </c>
      <c r="D58" s="75">
        <v>64949.079920000011</v>
      </c>
    </row>
    <row r="59" spans="2:5" x14ac:dyDescent="0.35">
      <c r="B59" s="13" t="s">
        <v>98</v>
      </c>
      <c r="C59" s="79" t="s">
        <v>79</v>
      </c>
      <c r="D59" s="75">
        <v>1284038</v>
      </c>
    </row>
    <row r="60" spans="2:5" x14ac:dyDescent="0.35">
      <c r="B60" s="12" t="s">
        <v>99</v>
      </c>
      <c r="C60" s="59" t="s">
        <v>100</v>
      </c>
      <c r="D60" s="74">
        <v>1708888.5864994996</v>
      </c>
      <c r="E60" s="40"/>
    </row>
    <row r="61" spans="2:5" x14ac:dyDescent="0.35">
      <c r="B61" s="12" t="s">
        <v>101</v>
      </c>
      <c r="C61" s="59" t="s">
        <v>102</v>
      </c>
      <c r="D61" s="74">
        <f>SUM(D62:D65)</f>
        <v>1939702.1608740999</v>
      </c>
    </row>
    <row r="62" spans="2:5" x14ac:dyDescent="0.35">
      <c r="B62" s="13" t="s">
        <v>103</v>
      </c>
      <c r="C62" s="57" t="s">
        <v>104</v>
      </c>
      <c r="D62" s="75">
        <v>292351</v>
      </c>
    </row>
    <row r="63" spans="2:5" x14ac:dyDescent="0.35">
      <c r="B63" s="13" t="s">
        <v>105</v>
      </c>
      <c r="C63" s="57" t="s">
        <v>106</v>
      </c>
      <c r="D63" s="75">
        <v>117299</v>
      </c>
    </row>
    <row r="64" spans="2:5" x14ac:dyDescent="0.35">
      <c r="B64" s="13" t="s">
        <v>107</v>
      </c>
      <c r="C64" s="57" t="s">
        <v>108</v>
      </c>
      <c r="D64" s="75">
        <v>327690.83245000005</v>
      </c>
    </row>
    <row r="65" spans="2:6" x14ac:dyDescent="0.35">
      <c r="B65" s="13" t="s">
        <v>109</v>
      </c>
      <c r="C65" s="57" t="s">
        <v>110</v>
      </c>
      <c r="D65" s="75">
        <v>1202361.3284240998</v>
      </c>
    </row>
    <row r="66" spans="2:6" x14ac:dyDescent="0.35">
      <c r="B66" s="12" t="s">
        <v>111</v>
      </c>
      <c r="C66" s="60" t="s">
        <v>112</v>
      </c>
      <c r="D66" s="74">
        <f>SUM(D67:D74)</f>
        <v>2036061.0801285</v>
      </c>
    </row>
    <row r="67" spans="2:6" x14ac:dyDescent="0.35">
      <c r="B67" s="13" t="s">
        <v>113</v>
      </c>
      <c r="C67" s="58" t="s">
        <v>114</v>
      </c>
      <c r="D67" s="75">
        <v>994712.79012849997</v>
      </c>
    </row>
    <row r="68" spans="2:6" x14ac:dyDescent="0.35">
      <c r="B68" s="13" t="s">
        <v>115</v>
      </c>
      <c r="C68" s="58" t="s">
        <v>116</v>
      </c>
      <c r="D68" s="75">
        <v>29703.42</v>
      </c>
    </row>
    <row r="69" spans="2:6" x14ac:dyDescent="0.35">
      <c r="B69" s="13" t="s">
        <v>117</v>
      </c>
      <c r="C69" s="58" t="s">
        <v>118</v>
      </c>
      <c r="D69" s="75">
        <v>97515.3</v>
      </c>
    </row>
    <row r="70" spans="2:6" x14ac:dyDescent="0.35">
      <c r="B70" s="13" t="s">
        <v>119</v>
      </c>
      <c r="C70" s="61" t="s">
        <v>120</v>
      </c>
      <c r="D70" s="75">
        <v>462594.05</v>
      </c>
    </row>
    <row r="71" spans="2:6" x14ac:dyDescent="0.35">
      <c r="B71" s="13" t="s">
        <v>121</v>
      </c>
      <c r="C71" s="61" t="s">
        <v>122</v>
      </c>
      <c r="D71" s="75">
        <v>193427.12</v>
      </c>
    </row>
    <row r="72" spans="2:6" x14ac:dyDescent="0.35">
      <c r="B72" s="13" t="s">
        <v>123</v>
      </c>
      <c r="C72" s="61" t="s">
        <v>124</v>
      </c>
      <c r="D72" s="75">
        <v>15397.84</v>
      </c>
    </row>
    <row r="73" spans="2:6" x14ac:dyDescent="0.35">
      <c r="B73" s="13" t="s">
        <v>125</v>
      </c>
      <c r="C73" s="61" t="s">
        <v>126</v>
      </c>
      <c r="D73" s="75">
        <v>4800</v>
      </c>
    </row>
    <row r="74" spans="2:6" x14ac:dyDescent="0.35">
      <c r="B74" s="13" t="s">
        <v>127</v>
      </c>
      <c r="C74" s="61" t="s">
        <v>128</v>
      </c>
      <c r="D74" s="75">
        <v>237910.56</v>
      </c>
    </row>
    <row r="75" spans="2:6" x14ac:dyDescent="0.35">
      <c r="B75" s="21" t="s">
        <v>129</v>
      </c>
      <c r="C75" s="62" t="s">
        <v>130</v>
      </c>
      <c r="D75" s="77">
        <v>0</v>
      </c>
    </row>
    <row r="76" spans="2:6" x14ac:dyDescent="0.35">
      <c r="B76" s="91" t="s">
        <v>131</v>
      </c>
      <c r="C76" s="92" t="s">
        <v>132</v>
      </c>
      <c r="D76" s="93">
        <v>0</v>
      </c>
    </row>
    <row r="77" spans="2:6" ht="14.25" customHeight="1" x14ac:dyDescent="0.35">
      <c r="B77" s="102" t="s">
        <v>133</v>
      </c>
      <c r="C77" s="103"/>
      <c r="D77" s="73">
        <f>SUM(D78)</f>
        <v>2104000</v>
      </c>
    </row>
    <row r="78" spans="2:6" x14ac:dyDescent="0.35">
      <c r="B78" s="12">
        <v>7</v>
      </c>
      <c r="C78" s="54" t="s">
        <v>134</v>
      </c>
      <c r="D78" s="74">
        <f>SUM(D79:D81)</f>
        <v>2104000</v>
      </c>
    </row>
    <row r="79" spans="2:6" x14ac:dyDescent="0.35">
      <c r="B79" s="13" t="s">
        <v>135</v>
      </c>
      <c r="C79" s="55" t="s">
        <v>136</v>
      </c>
      <c r="D79" s="75">
        <v>1193000</v>
      </c>
      <c r="E79" s="89"/>
    </row>
    <row r="80" spans="2:6" x14ac:dyDescent="0.35">
      <c r="B80" s="13" t="s">
        <v>137</v>
      </c>
      <c r="C80" s="55" t="s">
        <v>138</v>
      </c>
      <c r="D80" s="90">
        <v>760000</v>
      </c>
      <c r="E80" s="89"/>
      <c r="F80" s="40"/>
    </row>
    <row r="81" spans="2:7" x14ac:dyDescent="0.35">
      <c r="B81" s="13" t="s">
        <v>139</v>
      </c>
      <c r="C81" s="55" t="s">
        <v>140</v>
      </c>
      <c r="D81" s="75">
        <v>151000</v>
      </c>
    </row>
    <row r="82" spans="2:7" ht="14.25" customHeight="1" x14ac:dyDescent="0.35">
      <c r="B82" s="102" t="s">
        <v>141</v>
      </c>
      <c r="C82" s="103"/>
      <c r="D82" s="73">
        <f>SUM(D83:D83)</f>
        <v>1900362</v>
      </c>
    </row>
    <row r="83" spans="2:7" ht="14.25" customHeight="1" x14ac:dyDescent="0.35">
      <c r="B83" s="12">
        <v>8</v>
      </c>
      <c r="C83" s="54" t="s">
        <v>142</v>
      </c>
      <c r="D83" s="74">
        <f>SUM(D84:D87)</f>
        <v>1900362</v>
      </c>
    </row>
    <row r="84" spans="2:7" ht="14.25" customHeight="1" x14ac:dyDescent="0.35">
      <c r="B84" s="13" t="s">
        <v>143</v>
      </c>
      <c r="C84" s="55" t="s">
        <v>144</v>
      </c>
      <c r="D84" s="75">
        <v>0</v>
      </c>
    </row>
    <row r="85" spans="2:7" ht="14.25" customHeight="1" x14ac:dyDescent="0.35">
      <c r="B85" s="13" t="s">
        <v>145</v>
      </c>
      <c r="C85" s="55" t="s">
        <v>146</v>
      </c>
      <c r="D85" s="90">
        <f>1900627-265</f>
        <v>1900362</v>
      </c>
    </row>
    <row r="86" spans="2:7" ht="14.25" customHeight="1" x14ac:dyDescent="0.35">
      <c r="B86" s="13" t="s">
        <v>147</v>
      </c>
      <c r="C86" s="55" t="s">
        <v>148</v>
      </c>
      <c r="D86" s="75">
        <v>0</v>
      </c>
    </row>
    <row r="87" spans="2:7" ht="14.25" customHeight="1" thickBot="1" x14ac:dyDescent="0.4">
      <c r="B87" s="13" t="s">
        <v>149</v>
      </c>
      <c r="C87" s="55" t="s">
        <v>150</v>
      </c>
      <c r="D87" s="75">
        <v>0</v>
      </c>
    </row>
    <row r="88" spans="2:7" ht="14.25" customHeight="1" thickBot="1" x14ac:dyDescent="0.4">
      <c r="B88" s="104" t="s">
        <v>151</v>
      </c>
      <c r="C88" s="106"/>
      <c r="D88" s="78">
        <f>SUM(D7+D26+D77+D82)</f>
        <v>44038400.907422096</v>
      </c>
      <c r="E88" s="40"/>
      <c r="F88" s="40"/>
      <c r="G88" s="40"/>
    </row>
    <row r="89" spans="2:7" ht="14.25" customHeight="1" thickBot="1" x14ac:dyDescent="0.4">
      <c r="B89" s="107"/>
      <c r="C89" s="108"/>
      <c r="D89" s="109"/>
    </row>
    <row r="90" spans="2:7" ht="14.25" customHeight="1" x14ac:dyDescent="0.35">
      <c r="B90" s="63">
        <v>9</v>
      </c>
      <c r="C90" s="99" t="s">
        <v>178</v>
      </c>
      <c r="D90" s="70">
        <f>D88*2%</f>
        <v>880768.01814844192</v>
      </c>
    </row>
    <row r="91" spans="2:7" ht="15" customHeight="1" thickBot="1" x14ac:dyDescent="0.4">
      <c r="B91" s="65">
        <v>10</v>
      </c>
      <c r="C91" s="66" t="s">
        <v>152</v>
      </c>
      <c r="D91" s="71">
        <v>4428387.3580413759</v>
      </c>
    </row>
    <row r="92" spans="2:7" ht="15.75" customHeight="1" thickBot="1" x14ac:dyDescent="0.4">
      <c r="B92" s="104" t="s">
        <v>153</v>
      </c>
      <c r="C92" s="105"/>
      <c r="D92" s="51">
        <f>SUM(D88,D90,D91)</f>
        <v>49347556.283611916</v>
      </c>
      <c r="E92" s="5"/>
    </row>
    <row r="93" spans="2:7" ht="15.75" customHeight="1" thickBot="1" x14ac:dyDescent="0.4">
      <c r="B93" s="110"/>
      <c r="C93" s="111"/>
      <c r="D93" s="112"/>
    </row>
    <row r="94" spans="2:7" ht="15" customHeight="1" thickBot="1" x14ac:dyDescent="0.4">
      <c r="B94" s="67">
        <v>11</v>
      </c>
      <c r="C94" s="95" t="s">
        <v>154</v>
      </c>
      <c r="D94" s="96">
        <v>0</v>
      </c>
      <c r="E94" s="40"/>
    </row>
    <row r="95" spans="2:7" ht="15.75" customHeight="1" thickBot="1" x14ac:dyDescent="0.4">
      <c r="B95" s="104" t="s">
        <v>155</v>
      </c>
      <c r="C95" s="105"/>
      <c r="D95" s="51">
        <f>D92-D94</f>
        <v>49347556.283611916</v>
      </c>
    </row>
    <row r="96" spans="2:7" ht="15.75" customHeight="1" thickBot="1" x14ac:dyDescent="0.4">
      <c r="B96" s="113"/>
      <c r="C96" s="114"/>
      <c r="D96" s="115"/>
    </row>
    <row r="97" spans="2:8" ht="15" customHeight="1" thickBot="1" x14ac:dyDescent="0.4">
      <c r="B97" s="68">
        <v>12</v>
      </c>
      <c r="C97" s="64" t="s">
        <v>174</v>
      </c>
      <c r="D97" s="69">
        <f>D95*RIGHT(C97,3)</f>
        <v>11843413.508066859</v>
      </c>
    </row>
    <row r="98" spans="2:8" ht="15.75" customHeight="1" thickBot="1" x14ac:dyDescent="0.4">
      <c r="B98" s="104" t="s">
        <v>156</v>
      </c>
      <c r="C98" s="105"/>
      <c r="D98" s="51">
        <f>SUM(D95+D97)</f>
        <v>61190969.791678771</v>
      </c>
    </row>
    <row r="99" spans="2:8" ht="48.75" customHeight="1" x14ac:dyDescent="0.35">
      <c r="B99" s="100" t="s">
        <v>177</v>
      </c>
      <c r="C99" s="100"/>
      <c r="D99" s="100"/>
    </row>
    <row r="100" spans="2:8" x14ac:dyDescent="0.35">
      <c r="B100" s="14"/>
      <c r="D100" s="15"/>
    </row>
    <row r="101" spans="2:8" x14ac:dyDescent="0.35">
      <c r="B101" s="14"/>
      <c r="C101" s="16"/>
      <c r="D101" s="5"/>
    </row>
    <row r="102" spans="2:8" x14ac:dyDescent="0.35">
      <c r="B102" s="84" t="s">
        <v>157</v>
      </c>
      <c r="C102" s="86"/>
      <c r="D102" s="85"/>
      <c r="E102" s="86"/>
      <c r="F102" s="86"/>
      <c r="G102" s="86"/>
      <c r="H102" s="86"/>
    </row>
    <row r="103" spans="2:8" x14ac:dyDescent="0.35">
      <c r="B103" s="83" t="s">
        <v>158</v>
      </c>
      <c r="C103" s="81"/>
      <c r="D103" s="82">
        <v>15007000</v>
      </c>
      <c r="E103" s="81"/>
      <c r="F103" s="81"/>
      <c r="G103" s="81"/>
      <c r="H103" s="81"/>
    </row>
    <row r="104" spans="2:8" x14ac:dyDescent="0.35">
      <c r="B104" s="83" t="s">
        <v>159</v>
      </c>
      <c r="C104" s="81"/>
      <c r="D104" s="81">
        <v>9764000</v>
      </c>
      <c r="E104" s="81"/>
      <c r="F104" s="81"/>
      <c r="G104"/>
      <c r="H104"/>
    </row>
    <row r="105" spans="2:8" x14ac:dyDescent="0.35">
      <c r="B105" s="80" t="s">
        <v>160</v>
      </c>
      <c r="C105" s="81"/>
      <c r="D105" s="81">
        <v>-69000</v>
      </c>
      <c r="E105" s="81"/>
      <c r="F105" s="81"/>
      <c r="G105" s="81"/>
      <c r="H105" s="82"/>
    </row>
    <row r="106" spans="2:8" x14ac:dyDescent="0.35">
      <c r="B106" s="80" t="s">
        <v>161</v>
      </c>
      <c r="C106" s="81"/>
      <c r="D106" s="81">
        <v>-3556450</v>
      </c>
      <c r="E106" s="81"/>
      <c r="F106" s="81"/>
      <c r="G106" s="81"/>
      <c r="H106" s="81"/>
    </row>
    <row r="107" spans="2:8" x14ac:dyDescent="0.35">
      <c r="B107" s="3" t="s">
        <v>162</v>
      </c>
      <c r="D107" s="82">
        <f>D104+D105+D106</f>
        <v>6138550</v>
      </c>
    </row>
    <row r="108" spans="2:8" x14ac:dyDescent="0.35">
      <c r="B108" s="87" t="s">
        <v>172</v>
      </c>
      <c r="C108" s="87"/>
      <c r="D108" s="88">
        <f>D103+D107</f>
        <v>21145550</v>
      </c>
      <c r="E108" s="94"/>
    </row>
    <row r="109" spans="2:8" x14ac:dyDescent="0.35">
      <c r="B109" s="97" t="s">
        <v>173</v>
      </c>
      <c r="C109" s="97"/>
      <c r="D109" s="98">
        <f>D88-D108</f>
        <v>22892850.907422096</v>
      </c>
    </row>
    <row r="110" spans="2:8" x14ac:dyDescent="0.35">
      <c r="B110" s="87" t="s">
        <v>176</v>
      </c>
      <c r="C110" s="87"/>
      <c r="D110" s="88">
        <f>SUM(D108:D109)</f>
        <v>44038400.907422096</v>
      </c>
    </row>
  </sheetData>
  <mergeCells count="13">
    <mergeCell ref="B99:D99"/>
    <mergeCell ref="B4:D4"/>
    <mergeCell ref="B7:C7"/>
    <mergeCell ref="B98:C98"/>
    <mergeCell ref="B26:C26"/>
    <mergeCell ref="B77:C77"/>
    <mergeCell ref="B82:C82"/>
    <mergeCell ref="B92:C92"/>
    <mergeCell ref="B88:C88"/>
    <mergeCell ref="B95:C95"/>
    <mergeCell ref="B89:D89"/>
    <mergeCell ref="B93:D93"/>
    <mergeCell ref="B96:D96"/>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82D32-3B45-4D0B-8ACC-9C3480FBFB3E}">
  <dimension ref="B1:H53"/>
  <sheetViews>
    <sheetView zoomScaleNormal="100" workbookViewId="0">
      <pane ySplit="6" topLeftCell="A31" activePane="bottomLeft" state="frozen"/>
      <selection activeCell="D93" sqref="D93"/>
      <selection pane="bottomLeft" activeCell="E51" sqref="E51"/>
    </sheetView>
  </sheetViews>
  <sheetFormatPr defaultColWidth="9.1796875" defaultRowHeight="14.5" x14ac:dyDescent="0.35"/>
  <cols>
    <col min="1" max="1" width="3" style="6" customWidth="1"/>
    <col min="2" max="2" width="44.81640625" style="17" customWidth="1"/>
    <col min="3" max="4" width="14.81640625" style="6" customWidth="1"/>
    <col min="5" max="5" width="14.81640625" style="27" customWidth="1"/>
    <col min="6" max="7" width="11.81640625" style="27" customWidth="1"/>
    <col min="8" max="16384" width="9.1796875" style="6"/>
  </cols>
  <sheetData>
    <row r="1" spans="2:8" x14ac:dyDescent="0.35">
      <c r="B1" s="19"/>
      <c r="G1" s="43" t="s">
        <v>163</v>
      </c>
    </row>
    <row r="2" spans="2:8" x14ac:dyDescent="0.35">
      <c r="G2" s="44" t="s">
        <v>1</v>
      </c>
    </row>
    <row r="3" spans="2:8" x14ac:dyDescent="0.35">
      <c r="F3" s="28"/>
    </row>
    <row r="4" spans="2:8" x14ac:dyDescent="0.35">
      <c r="B4" s="116" t="s">
        <v>164</v>
      </c>
      <c r="C4" s="116"/>
      <c r="D4" s="116"/>
      <c r="E4" s="116"/>
      <c r="F4" s="116"/>
    </row>
    <row r="5" spans="2:8" ht="15" thickBot="1" x14ac:dyDescent="0.4">
      <c r="E5" s="28"/>
    </row>
    <row r="6" spans="2:8" ht="44" thickBot="1" x14ac:dyDescent="0.4">
      <c r="B6" s="2" t="s">
        <v>165</v>
      </c>
      <c r="C6" s="7" t="s">
        <v>166</v>
      </c>
      <c r="D6" s="24" t="s">
        <v>167</v>
      </c>
      <c r="E6" s="29" t="s">
        <v>5</v>
      </c>
      <c r="F6" s="30" t="s">
        <v>168</v>
      </c>
      <c r="G6" s="31" t="s">
        <v>169</v>
      </c>
    </row>
    <row r="7" spans="2:8" x14ac:dyDescent="0.35">
      <c r="B7" s="45"/>
      <c r="C7" s="47"/>
      <c r="D7" s="48"/>
      <c r="E7" s="34">
        <f>C7*D7</f>
        <v>0</v>
      </c>
      <c r="F7" s="49"/>
      <c r="G7" s="50"/>
    </row>
    <row r="8" spans="2:8" x14ac:dyDescent="0.35">
      <c r="B8" s="46"/>
      <c r="C8" s="1"/>
      <c r="D8" s="25"/>
      <c r="E8" s="34">
        <f>C8*D8</f>
        <v>0</v>
      </c>
      <c r="F8" s="41"/>
      <c r="G8" s="42"/>
      <c r="H8" s="22"/>
    </row>
    <row r="9" spans="2:8" x14ac:dyDescent="0.35">
      <c r="B9" s="46"/>
      <c r="C9" s="1"/>
      <c r="D9" s="25"/>
      <c r="E9" s="34">
        <f>C9*D9</f>
        <v>0</v>
      </c>
      <c r="F9" s="41"/>
      <c r="G9" s="42"/>
    </row>
    <row r="10" spans="2:8" x14ac:dyDescent="0.35">
      <c r="B10" s="46"/>
      <c r="C10" s="1"/>
      <c r="D10" s="25"/>
      <c r="E10" s="34">
        <f t="shared" ref="E10:E28" si="0">C10*D10</f>
        <v>0</v>
      </c>
      <c r="F10" s="41"/>
      <c r="G10" s="42"/>
    </row>
    <row r="11" spans="2:8" x14ac:dyDescent="0.35">
      <c r="B11" s="46"/>
      <c r="C11" s="1"/>
      <c r="D11" s="26"/>
      <c r="E11" s="34">
        <f t="shared" si="0"/>
        <v>0</v>
      </c>
      <c r="F11" s="41"/>
      <c r="G11" s="42"/>
    </row>
    <row r="12" spans="2:8" x14ac:dyDescent="0.35">
      <c r="B12" s="46"/>
      <c r="C12" s="1"/>
      <c r="D12" s="26"/>
      <c r="E12" s="34">
        <f t="shared" si="0"/>
        <v>0</v>
      </c>
      <c r="F12" s="41"/>
      <c r="G12" s="42"/>
    </row>
    <row r="13" spans="2:8" x14ac:dyDescent="0.35">
      <c r="B13" s="46"/>
      <c r="C13" s="1"/>
      <c r="D13" s="26"/>
      <c r="E13" s="34">
        <f t="shared" si="0"/>
        <v>0</v>
      </c>
      <c r="F13" s="41"/>
      <c r="G13" s="42"/>
    </row>
    <row r="14" spans="2:8" x14ac:dyDescent="0.35">
      <c r="B14" s="46"/>
      <c r="C14" s="1"/>
      <c r="D14" s="26"/>
      <c r="E14" s="34">
        <f t="shared" si="0"/>
        <v>0</v>
      </c>
      <c r="F14" s="41"/>
      <c r="G14" s="42"/>
    </row>
    <row r="15" spans="2:8" x14ac:dyDescent="0.35">
      <c r="B15" s="46"/>
      <c r="C15" s="1"/>
      <c r="D15" s="26"/>
      <c r="E15" s="34">
        <f t="shared" si="0"/>
        <v>0</v>
      </c>
      <c r="F15" s="41"/>
      <c r="G15" s="42"/>
    </row>
    <row r="16" spans="2:8" x14ac:dyDescent="0.35">
      <c r="B16" s="46"/>
      <c r="C16" s="1"/>
      <c r="D16" s="26"/>
      <c r="E16" s="34">
        <f t="shared" si="0"/>
        <v>0</v>
      </c>
      <c r="F16" s="41"/>
      <c r="G16" s="42"/>
    </row>
    <row r="17" spans="2:7" x14ac:dyDescent="0.35">
      <c r="B17" s="46"/>
      <c r="C17" s="1"/>
      <c r="D17" s="26"/>
      <c r="E17" s="34">
        <f t="shared" si="0"/>
        <v>0</v>
      </c>
      <c r="F17" s="41"/>
      <c r="G17" s="42"/>
    </row>
    <row r="18" spans="2:7" x14ac:dyDescent="0.35">
      <c r="B18" s="46"/>
      <c r="C18" s="1"/>
      <c r="D18" s="26"/>
      <c r="E18" s="34">
        <f t="shared" si="0"/>
        <v>0</v>
      </c>
      <c r="F18" s="41"/>
      <c r="G18" s="42"/>
    </row>
    <row r="19" spans="2:7" x14ac:dyDescent="0.35">
      <c r="B19" s="46"/>
      <c r="C19" s="1"/>
      <c r="D19" s="26"/>
      <c r="E19" s="34">
        <f t="shared" si="0"/>
        <v>0</v>
      </c>
      <c r="F19" s="41"/>
      <c r="G19" s="42"/>
    </row>
    <row r="20" spans="2:7" x14ac:dyDescent="0.35">
      <c r="B20" s="46"/>
      <c r="C20" s="1"/>
      <c r="D20" s="26"/>
      <c r="E20" s="34">
        <f t="shared" si="0"/>
        <v>0</v>
      </c>
      <c r="F20" s="41"/>
      <c r="G20" s="42"/>
    </row>
    <row r="21" spans="2:7" x14ac:dyDescent="0.35">
      <c r="B21" s="46"/>
      <c r="C21" s="1"/>
      <c r="D21" s="26"/>
      <c r="E21" s="34">
        <f t="shared" si="0"/>
        <v>0</v>
      </c>
      <c r="F21" s="41"/>
      <c r="G21" s="42"/>
    </row>
    <row r="22" spans="2:7" x14ac:dyDescent="0.35">
      <c r="B22" s="46"/>
      <c r="C22" s="1"/>
      <c r="D22" s="26"/>
      <c r="E22" s="34">
        <f t="shared" si="0"/>
        <v>0</v>
      </c>
      <c r="F22" s="41"/>
      <c r="G22" s="42"/>
    </row>
    <row r="23" spans="2:7" x14ac:dyDescent="0.35">
      <c r="B23" s="46"/>
      <c r="C23" s="1"/>
      <c r="D23" s="26"/>
      <c r="E23" s="34">
        <f t="shared" si="0"/>
        <v>0</v>
      </c>
      <c r="F23" s="41"/>
      <c r="G23" s="42"/>
    </row>
    <row r="24" spans="2:7" x14ac:dyDescent="0.35">
      <c r="B24" s="46"/>
      <c r="C24" s="1"/>
      <c r="D24" s="26"/>
      <c r="E24" s="34">
        <f t="shared" si="0"/>
        <v>0</v>
      </c>
      <c r="F24" s="41"/>
      <c r="G24" s="42"/>
    </row>
    <row r="25" spans="2:7" x14ac:dyDescent="0.35">
      <c r="B25" s="46"/>
      <c r="C25" s="1"/>
      <c r="D25" s="26"/>
      <c r="E25" s="34">
        <f t="shared" si="0"/>
        <v>0</v>
      </c>
      <c r="F25" s="41"/>
      <c r="G25" s="42"/>
    </row>
    <row r="26" spans="2:7" x14ac:dyDescent="0.35">
      <c r="B26" s="46"/>
      <c r="C26" s="1"/>
      <c r="D26" s="26"/>
      <c r="E26" s="34">
        <f t="shared" si="0"/>
        <v>0</v>
      </c>
      <c r="F26" s="41"/>
      <c r="G26" s="42"/>
    </row>
    <row r="27" spans="2:7" x14ac:dyDescent="0.35">
      <c r="B27" s="46"/>
      <c r="C27" s="1"/>
      <c r="D27" s="26"/>
      <c r="E27" s="34">
        <f t="shared" si="0"/>
        <v>0</v>
      </c>
      <c r="F27" s="41"/>
      <c r="G27" s="42"/>
    </row>
    <row r="28" spans="2:7" x14ac:dyDescent="0.35">
      <c r="B28" s="46"/>
      <c r="C28" s="1"/>
      <c r="D28" s="26"/>
      <c r="E28" s="34">
        <f t="shared" si="0"/>
        <v>0</v>
      </c>
      <c r="F28" s="41"/>
      <c r="G28" s="42"/>
    </row>
    <row r="29" spans="2:7" x14ac:dyDescent="0.35">
      <c r="B29" s="46"/>
      <c r="C29" s="1"/>
      <c r="D29" s="26"/>
      <c r="E29" s="34">
        <f t="shared" ref="E29:E48" si="1">C29*D29</f>
        <v>0</v>
      </c>
      <c r="F29" s="41"/>
      <c r="G29" s="42"/>
    </row>
    <row r="30" spans="2:7" x14ac:dyDescent="0.35">
      <c r="B30" s="46"/>
      <c r="C30" s="1"/>
      <c r="D30" s="26"/>
      <c r="E30" s="34">
        <f t="shared" si="1"/>
        <v>0</v>
      </c>
      <c r="F30" s="41"/>
      <c r="G30" s="42"/>
    </row>
    <row r="31" spans="2:7" x14ac:dyDescent="0.35">
      <c r="B31" s="45"/>
      <c r="C31" s="1"/>
      <c r="D31" s="26"/>
      <c r="E31" s="34">
        <f t="shared" si="1"/>
        <v>0</v>
      </c>
      <c r="F31" s="41"/>
      <c r="G31" s="42"/>
    </row>
    <row r="32" spans="2:7" x14ac:dyDescent="0.35">
      <c r="B32" s="46"/>
      <c r="C32" s="1"/>
      <c r="D32" s="26"/>
      <c r="E32" s="34">
        <f t="shared" si="1"/>
        <v>0</v>
      </c>
      <c r="F32" s="41"/>
      <c r="G32" s="42"/>
    </row>
    <row r="33" spans="2:7" x14ac:dyDescent="0.35">
      <c r="B33" s="23"/>
      <c r="C33" s="1"/>
      <c r="D33" s="26"/>
      <c r="E33" s="34">
        <f t="shared" si="1"/>
        <v>0</v>
      </c>
      <c r="F33" s="41"/>
      <c r="G33" s="42"/>
    </row>
    <row r="34" spans="2:7" x14ac:dyDescent="0.35">
      <c r="B34" s="23"/>
      <c r="C34" s="1"/>
      <c r="D34" s="26"/>
      <c r="E34" s="34">
        <f t="shared" si="1"/>
        <v>0</v>
      </c>
      <c r="F34" s="41"/>
      <c r="G34" s="42"/>
    </row>
    <row r="35" spans="2:7" x14ac:dyDescent="0.35">
      <c r="B35" s="23"/>
      <c r="C35" s="1"/>
      <c r="D35" s="26"/>
      <c r="E35" s="34">
        <f t="shared" si="1"/>
        <v>0</v>
      </c>
      <c r="F35" s="41"/>
      <c r="G35" s="42"/>
    </row>
    <row r="36" spans="2:7" x14ac:dyDescent="0.35">
      <c r="B36" s="23"/>
      <c r="C36" s="1"/>
      <c r="D36" s="26"/>
      <c r="E36" s="34">
        <f t="shared" si="1"/>
        <v>0</v>
      </c>
      <c r="F36" s="41"/>
      <c r="G36" s="42"/>
    </row>
    <row r="37" spans="2:7" x14ac:dyDescent="0.35">
      <c r="B37" s="23"/>
      <c r="C37" s="1"/>
      <c r="D37" s="26"/>
      <c r="E37" s="34">
        <f t="shared" si="1"/>
        <v>0</v>
      </c>
      <c r="F37" s="41"/>
      <c r="G37" s="42"/>
    </row>
    <row r="38" spans="2:7" x14ac:dyDescent="0.35">
      <c r="B38" s="23"/>
      <c r="C38" s="1"/>
      <c r="D38" s="26"/>
      <c r="E38" s="34">
        <f t="shared" si="1"/>
        <v>0</v>
      </c>
      <c r="F38" s="41"/>
      <c r="G38" s="42"/>
    </row>
    <row r="39" spans="2:7" x14ac:dyDescent="0.35">
      <c r="B39" s="23"/>
      <c r="C39" s="1"/>
      <c r="D39" s="26"/>
      <c r="E39" s="34">
        <f t="shared" si="1"/>
        <v>0</v>
      </c>
      <c r="F39" s="41"/>
      <c r="G39" s="42"/>
    </row>
    <row r="40" spans="2:7" x14ac:dyDescent="0.35">
      <c r="B40" s="23"/>
      <c r="C40" s="1"/>
      <c r="D40" s="26"/>
      <c r="E40" s="34">
        <f t="shared" si="1"/>
        <v>0</v>
      </c>
      <c r="F40" s="41"/>
      <c r="G40" s="42"/>
    </row>
    <row r="41" spans="2:7" x14ac:dyDescent="0.35">
      <c r="B41" s="23"/>
      <c r="C41" s="1"/>
      <c r="D41" s="26"/>
      <c r="E41" s="34">
        <f t="shared" si="1"/>
        <v>0</v>
      </c>
      <c r="F41" s="41"/>
      <c r="G41" s="42"/>
    </row>
    <row r="42" spans="2:7" x14ac:dyDescent="0.35">
      <c r="B42" s="23"/>
      <c r="C42" s="1"/>
      <c r="D42" s="26"/>
      <c r="E42" s="34">
        <f t="shared" si="1"/>
        <v>0</v>
      </c>
      <c r="F42" s="41"/>
      <c r="G42" s="42"/>
    </row>
    <row r="43" spans="2:7" x14ac:dyDescent="0.35">
      <c r="B43" s="23"/>
      <c r="C43" s="1"/>
      <c r="D43" s="26"/>
      <c r="E43" s="34">
        <f t="shared" si="1"/>
        <v>0</v>
      </c>
      <c r="F43" s="41"/>
      <c r="G43" s="42"/>
    </row>
    <row r="44" spans="2:7" x14ac:dyDescent="0.35">
      <c r="B44" s="23"/>
      <c r="C44" s="1"/>
      <c r="D44" s="26"/>
      <c r="E44" s="34">
        <f t="shared" si="1"/>
        <v>0</v>
      </c>
      <c r="F44" s="41"/>
      <c r="G44" s="42"/>
    </row>
    <row r="45" spans="2:7" x14ac:dyDescent="0.35">
      <c r="B45" s="23"/>
      <c r="C45" s="1"/>
      <c r="D45" s="26"/>
      <c r="E45" s="34">
        <f t="shared" si="1"/>
        <v>0</v>
      </c>
      <c r="F45" s="41"/>
      <c r="G45" s="42"/>
    </row>
    <row r="46" spans="2:7" x14ac:dyDescent="0.35">
      <c r="B46" s="23"/>
      <c r="C46" s="1"/>
      <c r="D46" s="26"/>
      <c r="E46" s="34">
        <f t="shared" si="1"/>
        <v>0</v>
      </c>
      <c r="F46" s="41"/>
      <c r="G46" s="42"/>
    </row>
    <row r="47" spans="2:7" x14ac:dyDescent="0.35">
      <c r="B47" s="23"/>
      <c r="C47" s="1"/>
      <c r="D47" s="26"/>
      <c r="E47" s="34">
        <f t="shared" si="1"/>
        <v>0</v>
      </c>
      <c r="F47" s="41"/>
      <c r="G47" s="42"/>
    </row>
    <row r="48" spans="2:7" ht="15" thickBot="1" x14ac:dyDescent="0.4">
      <c r="B48" s="23"/>
      <c r="C48" s="1"/>
      <c r="D48" s="26"/>
      <c r="E48" s="34">
        <f t="shared" si="1"/>
        <v>0</v>
      </c>
      <c r="F48" s="41"/>
      <c r="G48" s="42"/>
    </row>
    <row r="49" spans="2:7" ht="15" thickBot="1" x14ac:dyDescent="0.4">
      <c r="B49" s="117" t="s">
        <v>170</v>
      </c>
      <c r="C49" s="118"/>
      <c r="D49" s="35"/>
      <c r="E49" s="39">
        <f>SUM(E8:E48)</f>
        <v>0</v>
      </c>
      <c r="F49" s="32">
        <f>SUMIF(F7:F48,"x",$E7:$E48)</f>
        <v>0</v>
      </c>
      <c r="G49" s="33">
        <f>SUMIF(G7:G48,"x",$E7:$E48)</f>
        <v>0</v>
      </c>
    </row>
    <row r="50" spans="2:7" x14ac:dyDescent="0.35">
      <c r="B50" s="119" t="s">
        <v>175</v>
      </c>
      <c r="C50" s="120"/>
      <c r="D50" s="36"/>
      <c r="E50" s="34">
        <f>0.24*E49</f>
        <v>0</v>
      </c>
    </row>
    <row r="51" spans="2:7" ht="15" thickBot="1" x14ac:dyDescent="0.4">
      <c r="B51" s="121" t="s">
        <v>171</v>
      </c>
      <c r="C51" s="122"/>
      <c r="D51" s="37"/>
      <c r="E51" s="38">
        <f>E49+E50</f>
        <v>0</v>
      </c>
    </row>
    <row r="53" spans="2:7" x14ac:dyDescent="0.35">
      <c r="B53" s="18"/>
    </row>
  </sheetData>
  <mergeCells count="4">
    <mergeCell ref="B4:F4"/>
    <mergeCell ref="B49:C49"/>
    <mergeCell ref="B50:C50"/>
    <mergeCell ref="B51:C51"/>
  </mergeCells>
  <phoneticPr fontId="17"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5F25KTUSNP4X-205032580-164663</_dlc_DocId>
    <_dlc_DocIdUrl xmlns="d65e48b5-f38d-431e-9b4f-47403bf4583f">
      <Url>https://rkas.sharepoint.com/Kliendisuhted/_layouts/15/DocIdRedir.aspx?ID=5F25KTUSNP4X-205032580-164663</Url>
      <Description>5F25KTUSNP4X-205032580-164663</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cfc9b51d9d9dcee1fdfac435952a890f">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7b23c1b8cfc6ed28310e932c30d206f2"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8F367E-E73A-4C80-B864-4362D3C6D6B8}">
  <ds:schemaRefs>
    <ds:schemaRef ds:uri="http://schemas.microsoft.com/sharepoint/events"/>
  </ds:schemaRefs>
</ds:datastoreItem>
</file>

<file path=customXml/itemProps2.xml><?xml version="1.0" encoding="utf-8"?>
<ds:datastoreItem xmlns:ds="http://schemas.openxmlformats.org/officeDocument/2006/customXml" ds:itemID="{A3E4FA77-257B-4A9C-A119-D9F9C68C352F}">
  <ds:schemaRefs>
    <ds:schemaRef ds:uri="http://schemas.microsoft.com/office/infopath/2007/PartnerControls"/>
    <ds:schemaRef ds:uri="http://schemas.microsoft.com/office/2006/documentManagement/types"/>
    <ds:schemaRef ds:uri="4295b89e-2911-42f0-a767-8ca596d6842f"/>
    <ds:schemaRef ds:uri="d65e48b5-f38d-431e-9b4f-47403bf4583f"/>
    <ds:schemaRef ds:uri="http://www.w3.org/XML/1998/namespace"/>
    <ds:schemaRef ds:uri="http://purl.org/dc/elements/1.1/"/>
    <ds:schemaRef ds:uri="http://schemas.openxmlformats.org/package/2006/metadata/core-properties"/>
    <ds:schemaRef ds:uri="a4634551-c501-4e5e-ac96-dde1e0c9b252"/>
    <ds:schemaRef ds:uri="http://schemas.microsoft.com/office/2006/metadata/properties"/>
    <ds:schemaRef ds:uri="http://purl.org/dc/dcmitype/"/>
    <ds:schemaRef ds:uri="http://purl.org/dc/terms/"/>
  </ds:schemaRefs>
</ds:datastoreItem>
</file>

<file path=customXml/itemProps3.xml><?xml version="1.0" encoding="utf-8"?>
<ds:datastoreItem xmlns:ds="http://schemas.openxmlformats.org/officeDocument/2006/customXml" ds:itemID="{1C4F31F4-66A8-422C-BD96-8BFE59BF23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37D9678-CB62-4022-B69C-094F2D0703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6.1 Lisa 1 Parendustööd</vt:lpstr>
      <vt:lpstr>Lisa 6.1 Lisa 2 Sisustus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Erik</dc:creator>
  <cp:keywords/>
  <dc:description/>
  <cp:lastModifiedBy>Katrin Varik</cp:lastModifiedBy>
  <cp:revision/>
  <dcterms:created xsi:type="dcterms:W3CDTF">2011-09-27T10:48:38Z</dcterms:created>
  <dcterms:modified xsi:type="dcterms:W3CDTF">2026-01-08T13:47:48Z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y fmtid="{D5CDD505-2E9C-101B-9397-08002B2CF9AE}" pid="10" name="_dlc_DocIdItemGuid">
    <vt:lpwstr>d9aeaee7-cf1d-421a-84ad-cc004f20db2b</vt:lpwstr>
  </property>
</Properties>
</file>